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9287" lockStructure="1" lockWindows="1"/>
  <bookViews>
    <workbookView xWindow="570" yWindow="330" windowWidth="19230" windowHeight="18825"/>
  </bookViews>
  <sheets>
    <sheet name="GFE" sheetId="6" r:id="rId1"/>
    <sheet name="CalcRates" sheetId="7" state="hidden" r:id="rId2"/>
  </sheets>
  <definedNames>
    <definedName name="BasicFees">CalcRates!$M$2:$N$10</definedName>
    <definedName name="FeeTable">RateTable[[Lookup Formula Coverage]:[Eagle Owner]]</definedName>
    <definedName name="_xlnm.Print_Area" localSheetId="0">GFE!$B$2:$L$78</definedName>
  </definedNames>
  <calcPr calcId="145621"/>
</workbook>
</file>

<file path=xl/calcChain.xml><?xml version="1.0" encoding="utf-8"?>
<calcChain xmlns="http://schemas.openxmlformats.org/spreadsheetml/2006/main">
  <c r="G71" i="6" l="1"/>
  <c r="G74" i="6" l="1"/>
  <c r="G72" i="6"/>
  <c r="G65" i="6" l="1"/>
  <c r="G64" i="6"/>
  <c r="G63" i="6"/>
  <c r="H38" i="6" l="1"/>
  <c r="H39" i="6" l="1"/>
  <c r="H40" i="6"/>
  <c r="H42" i="6"/>
  <c r="H43" i="6" s="1"/>
  <c r="B4" i="7" l="1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A3" i="7" l="1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J55" i="6" l="1"/>
  <c r="G2" i="7"/>
  <c r="C3" i="7"/>
  <c r="C4" i="7" l="1"/>
  <c r="D4" i="7" s="1"/>
  <c r="G3" i="7"/>
  <c r="D3" i="7"/>
  <c r="E4" i="7" l="1"/>
  <c r="C5" i="7"/>
  <c r="D5" i="7" s="1"/>
  <c r="G4" i="7"/>
  <c r="G75" i="6"/>
  <c r="H41" i="6"/>
  <c r="G73" i="6"/>
  <c r="H44" i="6"/>
  <c r="C6" i="7" l="1"/>
  <c r="D6" i="7" s="1"/>
  <c r="G5" i="7"/>
  <c r="E5" i="7"/>
  <c r="F5" i="7"/>
  <c r="I60" i="6"/>
  <c r="C7" i="7" l="1"/>
  <c r="G6" i="7"/>
  <c r="E6" i="7"/>
  <c r="F6" i="7"/>
  <c r="H36" i="6"/>
  <c r="D7" i="7" l="1"/>
  <c r="E7" i="7" s="1"/>
  <c r="C8" i="7"/>
  <c r="D8" i="7" s="1"/>
  <c r="G7" i="7"/>
  <c r="I69" i="6"/>
  <c r="F7" i="7" l="1"/>
  <c r="C9" i="7"/>
  <c r="D9" i="7" s="1"/>
  <c r="G8" i="7"/>
  <c r="F8" i="7"/>
  <c r="E8" i="7"/>
  <c r="C10" i="7" l="1"/>
  <c r="D10" i="7" s="1"/>
  <c r="G9" i="7"/>
  <c r="E9" i="7"/>
  <c r="F9" i="7"/>
  <c r="C11" i="7" l="1"/>
  <c r="D11" i="7" s="1"/>
  <c r="G10" i="7"/>
  <c r="E10" i="7"/>
  <c r="F10" i="7"/>
  <c r="C12" i="7" l="1"/>
  <c r="G11" i="7"/>
  <c r="E11" i="7"/>
  <c r="F11" i="7"/>
  <c r="D12" i="7" l="1"/>
  <c r="G12" i="7"/>
  <c r="C13" i="7"/>
  <c r="G13" i="7" l="1"/>
  <c r="D13" i="7"/>
  <c r="C14" i="7"/>
  <c r="F12" i="7"/>
  <c r="E12" i="7"/>
  <c r="G14" i="7" l="1"/>
  <c r="D14" i="7"/>
  <c r="C15" i="7"/>
  <c r="E13" i="7"/>
  <c r="F13" i="7"/>
  <c r="G15" i="7" l="1"/>
  <c r="D15" i="7"/>
  <c r="C16" i="7"/>
  <c r="E14" i="7"/>
  <c r="F14" i="7"/>
  <c r="G16" i="7" l="1"/>
  <c r="D16" i="7"/>
  <c r="C17" i="7"/>
  <c r="E15" i="7"/>
  <c r="F15" i="7"/>
  <c r="G17" i="7" l="1"/>
  <c r="D17" i="7"/>
  <c r="C18" i="7"/>
  <c r="F16" i="7"/>
  <c r="E16" i="7"/>
  <c r="G18" i="7" l="1"/>
  <c r="D18" i="7"/>
  <c r="C19" i="7"/>
  <c r="E17" i="7"/>
  <c r="F17" i="7"/>
  <c r="G19" i="7" l="1"/>
  <c r="I55" i="6" s="1"/>
  <c r="C20" i="7"/>
  <c r="D19" i="7"/>
  <c r="E18" i="7"/>
  <c r="H48" i="6" s="1"/>
  <c r="F18" i="7"/>
  <c r="E19" i="7" l="1"/>
  <c r="F19" i="7"/>
  <c r="G20" i="7"/>
  <c r="D20" i="7"/>
  <c r="C21" i="7"/>
  <c r="E20" i="7" l="1"/>
  <c r="F20" i="7"/>
  <c r="G21" i="7"/>
  <c r="D21" i="7"/>
  <c r="C22" i="7"/>
  <c r="F21" i="7" l="1"/>
  <c r="E21" i="7"/>
  <c r="G22" i="7"/>
  <c r="D22" i="7"/>
  <c r="C23" i="7"/>
  <c r="E22" i="7" l="1"/>
  <c r="F22" i="7"/>
  <c r="G23" i="7"/>
  <c r="C24" i="7"/>
  <c r="D23" i="7"/>
  <c r="G24" i="7" l="1"/>
  <c r="C25" i="7"/>
  <c r="D24" i="7"/>
  <c r="F23" i="7"/>
  <c r="E23" i="7"/>
  <c r="F24" i="7" l="1"/>
  <c r="E24" i="7"/>
  <c r="G25" i="7"/>
  <c r="C26" i="7"/>
  <c r="D25" i="7"/>
  <c r="G26" i="7" l="1"/>
  <c r="D26" i="7"/>
  <c r="C27" i="7"/>
  <c r="E25" i="7"/>
  <c r="F25" i="7"/>
  <c r="G27" i="7" l="1"/>
  <c r="D27" i="7"/>
  <c r="C28" i="7"/>
  <c r="E26" i="7"/>
  <c r="F26" i="7"/>
  <c r="G28" i="7" l="1"/>
  <c r="C29" i="7"/>
  <c r="D28" i="7"/>
  <c r="E27" i="7"/>
  <c r="F27" i="7"/>
  <c r="H50" i="6" s="1"/>
  <c r="I34" i="6" s="1"/>
  <c r="E28" i="7" l="1"/>
  <c r="F28" i="7"/>
  <c r="G29" i="7"/>
  <c r="D29" i="7"/>
  <c r="C30" i="7"/>
  <c r="G30" i="7" l="1"/>
  <c r="D30" i="7"/>
  <c r="C31" i="7"/>
  <c r="E29" i="7"/>
  <c r="F29" i="7"/>
  <c r="G31" i="7" l="1"/>
  <c r="D31" i="7"/>
  <c r="C32" i="7"/>
  <c r="E30" i="7"/>
  <c r="F30" i="7"/>
  <c r="G32" i="7" l="1"/>
  <c r="C33" i="7"/>
  <c r="D32" i="7"/>
  <c r="F31" i="7"/>
  <c r="E31" i="7"/>
  <c r="E32" i="7" l="1"/>
  <c r="F32" i="7"/>
  <c r="G33" i="7"/>
  <c r="C34" i="7"/>
  <c r="D33" i="7"/>
  <c r="F33" i="7" l="1"/>
  <c r="E33" i="7"/>
  <c r="G34" i="7"/>
  <c r="D34" i="7"/>
  <c r="C35" i="7"/>
  <c r="G35" i="7" l="1"/>
  <c r="D35" i="7"/>
  <c r="C36" i="7"/>
  <c r="E34" i="7"/>
  <c r="F34" i="7"/>
  <c r="G36" i="7" l="1"/>
  <c r="D36" i="7"/>
  <c r="C37" i="7"/>
  <c r="F35" i="7"/>
  <c r="E35" i="7"/>
  <c r="G37" i="7" l="1"/>
  <c r="C38" i="7"/>
  <c r="D37" i="7"/>
  <c r="F36" i="7"/>
  <c r="E36" i="7"/>
  <c r="E37" i="7" l="1"/>
  <c r="F37" i="7"/>
  <c r="G38" i="7"/>
  <c r="D38" i="7"/>
  <c r="C39" i="7"/>
  <c r="G39" i="7" l="1"/>
  <c r="C40" i="7"/>
  <c r="D39" i="7"/>
  <c r="E38" i="7"/>
  <c r="F38" i="7"/>
  <c r="E39" i="7" l="1"/>
  <c r="F39" i="7"/>
  <c r="G40" i="7"/>
  <c r="C41" i="7"/>
  <c r="D40" i="7"/>
  <c r="F40" i="7" l="1"/>
  <c r="E40" i="7"/>
  <c r="G41" i="7"/>
  <c r="D41" i="7"/>
  <c r="C42" i="7"/>
  <c r="G42" i="7" l="1"/>
  <c r="D42" i="7"/>
  <c r="C43" i="7"/>
  <c r="E41" i="7"/>
  <c r="F41" i="7"/>
  <c r="G43" i="7" l="1"/>
  <c r="D43" i="7"/>
  <c r="C44" i="7"/>
  <c r="E42" i="7"/>
  <c r="F42" i="7"/>
  <c r="G44" i="7" l="1"/>
  <c r="D44" i="7"/>
  <c r="C45" i="7"/>
  <c r="E43" i="7"/>
  <c r="F43" i="7"/>
  <c r="G45" i="7" l="1"/>
  <c r="D45" i="7"/>
  <c r="C46" i="7"/>
  <c r="F44" i="7"/>
  <c r="E44" i="7"/>
  <c r="G46" i="7" l="1"/>
  <c r="C47" i="7"/>
  <c r="D46" i="7"/>
  <c r="E45" i="7"/>
  <c r="F45" i="7"/>
  <c r="E46" i="7" l="1"/>
  <c r="F46" i="7"/>
  <c r="G47" i="7"/>
  <c r="D47" i="7"/>
  <c r="C48" i="7"/>
  <c r="E47" i="7" l="1"/>
  <c r="F47" i="7"/>
  <c r="G48" i="7"/>
  <c r="D48" i="7"/>
  <c r="C49" i="7"/>
  <c r="F48" i="7" l="1"/>
  <c r="E48" i="7"/>
  <c r="G49" i="7"/>
  <c r="D49" i="7"/>
  <c r="C50" i="7"/>
  <c r="E49" i="7" l="1"/>
  <c r="F49" i="7"/>
  <c r="G50" i="7"/>
  <c r="D50" i="7"/>
  <c r="C51" i="7"/>
  <c r="G51" i="7" l="1"/>
  <c r="C52" i="7"/>
  <c r="D51" i="7"/>
  <c r="E50" i="7"/>
  <c r="F50" i="7"/>
  <c r="E51" i="7" l="1"/>
  <c r="F51" i="7"/>
  <c r="G52" i="7"/>
  <c r="C53" i="7"/>
  <c r="D52" i="7"/>
  <c r="E52" i="7" l="1"/>
  <c r="F52" i="7"/>
  <c r="G53" i="7"/>
  <c r="D53" i="7"/>
  <c r="C54" i="7"/>
  <c r="G54" i="7" l="1"/>
  <c r="D54" i="7"/>
  <c r="C55" i="7"/>
  <c r="E53" i="7"/>
  <c r="F53" i="7"/>
  <c r="G55" i="7" l="1"/>
  <c r="C56" i="7"/>
  <c r="D55" i="7"/>
  <c r="E54" i="7"/>
  <c r="F54" i="7"/>
  <c r="E55" i="7" l="1"/>
  <c r="F55" i="7"/>
  <c r="G56" i="7"/>
  <c r="D56" i="7"/>
  <c r="C57" i="7"/>
  <c r="G57" i="7" l="1"/>
  <c r="D57" i="7"/>
  <c r="C58" i="7"/>
  <c r="E56" i="7"/>
  <c r="F56" i="7"/>
  <c r="G58" i="7" l="1"/>
  <c r="C59" i="7"/>
  <c r="D58" i="7"/>
  <c r="E57" i="7"/>
  <c r="F57" i="7"/>
  <c r="E58" i="7" l="1"/>
  <c r="F58" i="7"/>
  <c r="G59" i="7"/>
  <c r="C60" i="7"/>
  <c r="D59" i="7"/>
  <c r="E59" i="7" l="1"/>
  <c r="F59" i="7"/>
  <c r="G60" i="7"/>
  <c r="D60" i="7"/>
  <c r="C61" i="7"/>
  <c r="G61" i="7" l="1"/>
  <c r="D61" i="7"/>
  <c r="C62" i="7"/>
  <c r="F60" i="7"/>
  <c r="E60" i="7"/>
  <c r="G62" i="7" l="1"/>
  <c r="D62" i="7"/>
  <c r="C63" i="7"/>
  <c r="E61" i="7"/>
  <c r="F61" i="7"/>
  <c r="G63" i="7" l="1"/>
  <c r="C64" i="7"/>
  <c r="D63" i="7"/>
  <c r="E62" i="7"/>
  <c r="F62" i="7"/>
  <c r="E63" i="7" l="1"/>
  <c r="F63" i="7"/>
  <c r="G64" i="7"/>
  <c r="C65" i="7"/>
  <c r="D64" i="7"/>
  <c r="F64" i="7" l="1"/>
  <c r="E64" i="7"/>
  <c r="G65" i="7"/>
  <c r="D65" i="7"/>
  <c r="C66" i="7"/>
  <c r="G66" i="7" l="1"/>
  <c r="D66" i="7"/>
  <c r="C67" i="7"/>
  <c r="E65" i="7"/>
  <c r="F65" i="7"/>
  <c r="G67" i="7" l="1"/>
  <c r="C68" i="7"/>
  <c r="D67" i="7"/>
  <c r="E66" i="7"/>
  <c r="F66" i="7"/>
  <c r="E67" i="7" l="1"/>
  <c r="F67" i="7"/>
  <c r="G68" i="7"/>
  <c r="C69" i="7"/>
  <c r="D68" i="7"/>
  <c r="F68" i="7" l="1"/>
  <c r="E68" i="7"/>
  <c r="G69" i="7"/>
  <c r="D69" i="7"/>
  <c r="C70" i="7"/>
  <c r="G70" i="7" l="1"/>
  <c r="C71" i="7"/>
  <c r="D70" i="7"/>
  <c r="E69" i="7"/>
  <c r="F69" i="7"/>
  <c r="E70" i="7" l="1"/>
  <c r="F70" i="7"/>
  <c r="G71" i="7"/>
  <c r="C72" i="7"/>
  <c r="D71" i="7"/>
  <c r="G72" i="7" l="1"/>
  <c r="D72" i="7"/>
  <c r="C73" i="7"/>
  <c r="E71" i="7"/>
  <c r="F71" i="7"/>
  <c r="G73" i="7" l="1"/>
  <c r="D73" i="7"/>
  <c r="C74" i="7"/>
  <c r="F72" i="7"/>
  <c r="E72" i="7"/>
  <c r="G74" i="7" l="1"/>
  <c r="C75" i="7"/>
  <c r="D74" i="7"/>
  <c r="E73" i="7"/>
  <c r="F73" i="7"/>
  <c r="E74" i="7" l="1"/>
  <c r="F74" i="7"/>
  <c r="G75" i="7"/>
  <c r="D75" i="7"/>
  <c r="C76" i="7"/>
  <c r="E75" i="7" l="1"/>
  <c r="F75" i="7"/>
  <c r="G76" i="7"/>
  <c r="C77" i="7"/>
  <c r="D76" i="7"/>
  <c r="G77" i="7" l="1"/>
  <c r="C78" i="7"/>
  <c r="D77" i="7"/>
  <c r="F76" i="7"/>
  <c r="E76" i="7"/>
  <c r="E77" i="7" l="1"/>
  <c r="F77" i="7"/>
  <c r="G78" i="7"/>
  <c r="C79" i="7"/>
  <c r="D78" i="7"/>
  <c r="G79" i="7" l="1"/>
  <c r="C80" i="7"/>
  <c r="D79" i="7"/>
  <c r="E78" i="7"/>
  <c r="F78" i="7"/>
  <c r="F79" i="7" l="1"/>
  <c r="E79" i="7"/>
  <c r="G80" i="7"/>
  <c r="C81" i="7"/>
  <c r="D80" i="7"/>
  <c r="G81" i="7" l="1"/>
  <c r="C82" i="7"/>
  <c r="D81" i="7"/>
  <c r="E80" i="7"/>
  <c r="F80" i="7"/>
  <c r="F81" i="7" l="1"/>
  <c r="E81" i="7"/>
  <c r="G82" i="7"/>
  <c r="C83" i="7"/>
  <c r="D82" i="7"/>
  <c r="G83" i="7" l="1"/>
  <c r="C84" i="7"/>
  <c r="D83" i="7"/>
  <c r="F82" i="7"/>
  <c r="E82" i="7"/>
  <c r="F83" i="7" l="1"/>
  <c r="E83" i="7"/>
  <c r="G84" i="7"/>
  <c r="D84" i="7"/>
  <c r="C85" i="7"/>
  <c r="F84" i="7" l="1"/>
  <c r="E84" i="7"/>
  <c r="G85" i="7"/>
  <c r="D85" i="7"/>
  <c r="C86" i="7"/>
  <c r="E85" i="7" l="1"/>
  <c r="F85" i="7"/>
  <c r="G86" i="7"/>
  <c r="D86" i="7"/>
  <c r="C87" i="7"/>
  <c r="F86" i="7" l="1"/>
  <c r="E86" i="7"/>
  <c r="G87" i="7"/>
  <c r="C88" i="7"/>
  <c r="D87" i="7"/>
  <c r="G88" i="7" l="1"/>
  <c r="C89" i="7"/>
  <c r="D88" i="7"/>
  <c r="F87" i="7"/>
  <c r="E87" i="7"/>
  <c r="E88" i="7" l="1"/>
  <c r="F88" i="7"/>
  <c r="G89" i="7"/>
  <c r="C90" i="7"/>
  <c r="D89" i="7"/>
  <c r="G90" i="7" l="1"/>
  <c r="C91" i="7"/>
  <c r="D90" i="7"/>
  <c r="F89" i="7"/>
  <c r="E89" i="7"/>
  <c r="F90" i="7" l="1"/>
  <c r="E90" i="7"/>
  <c r="G91" i="7"/>
  <c r="C92" i="7"/>
  <c r="D91" i="7"/>
  <c r="G92" i="7" l="1"/>
  <c r="C93" i="7"/>
  <c r="D92" i="7"/>
  <c r="F91" i="7"/>
  <c r="E91" i="7"/>
  <c r="E92" i="7" l="1"/>
  <c r="F92" i="7"/>
  <c r="G93" i="7"/>
  <c r="C94" i="7"/>
  <c r="D93" i="7"/>
  <c r="G94" i="7" l="1"/>
  <c r="C95" i="7"/>
  <c r="D94" i="7"/>
  <c r="F93" i="7"/>
  <c r="E93" i="7"/>
  <c r="F94" i="7" l="1"/>
  <c r="E94" i="7"/>
  <c r="G95" i="7"/>
  <c r="C96" i="7"/>
  <c r="D95" i="7"/>
  <c r="G96" i="7" l="1"/>
  <c r="C97" i="7"/>
  <c r="D96" i="7"/>
  <c r="F95" i="7"/>
  <c r="E95" i="7"/>
  <c r="E96" i="7" l="1"/>
  <c r="F96" i="7"/>
  <c r="G97" i="7"/>
  <c r="C98" i="7"/>
  <c r="D97" i="7"/>
  <c r="G98" i="7" l="1"/>
  <c r="C99" i="7"/>
  <c r="D98" i="7"/>
  <c r="F97" i="7"/>
  <c r="E97" i="7"/>
  <c r="F98" i="7" l="1"/>
  <c r="E98" i="7"/>
  <c r="G99" i="7"/>
  <c r="C100" i="7"/>
  <c r="D99" i="7"/>
  <c r="F99" i="7" l="1"/>
  <c r="E99" i="7"/>
  <c r="G100" i="7"/>
  <c r="C101" i="7"/>
  <c r="D100" i="7"/>
  <c r="E100" i="7" l="1"/>
  <c r="F100" i="7"/>
  <c r="G101" i="7"/>
  <c r="D101" i="7"/>
  <c r="C102" i="7"/>
  <c r="G102" i="7" l="1"/>
  <c r="C103" i="7"/>
  <c r="D102" i="7"/>
  <c r="E101" i="7"/>
  <c r="F101" i="7"/>
  <c r="E102" i="7" l="1"/>
  <c r="F102" i="7"/>
  <c r="G103" i="7"/>
  <c r="D103" i="7"/>
  <c r="C104" i="7"/>
  <c r="G104" i="7" l="1"/>
  <c r="C105" i="7"/>
  <c r="D104" i="7"/>
  <c r="F103" i="7"/>
  <c r="E103" i="7"/>
  <c r="E104" i="7" l="1"/>
  <c r="F104" i="7"/>
  <c r="G105" i="7"/>
  <c r="C106" i="7"/>
  <c r="D105" i="7"/>
  <c r="G106" i="7" l="1"/>
  <c r="C107" i="7"/>
  <c r="D106" i="7"/>
  <c r="F105" i="7"/>
  <c r="E105" i="7"/>
  <c r="F106" i="7" l="1"/>
  <c r="E106" i="7"/>
  <c r="G107" i="7"/>
  <c r="C108" i="7"/>
  <c r="D107" i="7"/>
  <c r="G108" i="7" l="1"/>
  <c r="C109" i="7"/>
  <c r="D108" i="7"/>
  <c r="E107" i="7"/>
  <c r="F107" i="7"/>
  <c r="F108" i="7" l="1"/>
  <c r="E108" i="7"/>
  <c r="G109" i="7"/>
  <c r="D109" i="7"/>
  <c r="C110" i="7"/>
  <c r="E109" i="7" l="1"/>
  <c r="F109" i="7"/>
  <c r="G110" i="7"/>
  <c r="C111" i="7"/>
  <c r="D110" i="7"/>
  <c r="G111" i="7" l="1"/>
  <c r="C112" i="7"/>
  <c r="D111" i="7"/>
  <c r="E110" i="7"/>
  <c r="F110" i="7"/>
  <c r="E111" i="7" l="1"/>
  <c r="F111" i="7"/>
  <c r="G112" i="7"/>
  <c r="C113" i="7"/>
  <c r="D112" i="7"/>
  <c r="G113" i="7" l="1"/>
  <c r="C114" i="7"/>
  <c r="D113" i="7"/>
  <c r="E112" i="7"/>
  <c r="F112" i="7"/>
  <c r="F113" i="7" l="1"/>
  <c r="E113" i="7"/>
  <c r="G114" i="7"/>
  <c r="C115" i="7"/>
  <c r="D114" i="7"/>
  <c r="G115" i="7" l="1"/>
  <c r="C116" i="7"/>
  <c r="D115" i="7"/>
  <c r="F114" i="7"/>
  <c r="E114" i="7"/>
  <c r="F115" i="7" l="1"/>
  <c r="E115" i="7"/>
  <c r="G116" i="7"/>
  <c r="C117" i="7"/>
  <c r="D116" i="7"/>
  <c r="G117" i="7" l="1"/>
  <c r="C118" i="7"/>
  <c r="D117" i="7"/>
  <c r="E116" i="7"/>
  <c r="F116" i="7"/>
  <c r="F117" i="7" l="1"/>
  <c r="E117" i="7"/>
  <c r="G118" i="7"/>
  <c r="C119" i="7"/>
  <c r="D118" i="7"/>
  <c r="G119" i="7" l="1"/>
  <c r="C120" i="7"/>
  <c r="D119" i="7"/>
  <c r="F118" i="7"/>
  <c r="E118" i="7"/>
  <c r="F119" i="7" l="1"/>
  <c r="E119" i="7"/>
  <c r="G120" i="7"/>
  <c r="C121" i="7"/>
  <c r="D120" i="7"/>
  <c r="G121" i="7" l="1"/>
  <c r="C122" i="7"/>
  <c r="D121" i="7"/>
  <c r="E120" i="7"/>
  <c r="F120" i="7"/>
  <c r="F121" i="7" l="1"/>
  <c r="E121" i="7"/>
  <c r="G122" i="7"/>
  <c r="C123" i="7"/>
  <c r="D122" i="7"/>
  <c r="G123" i="7" l="1"/>
  <c r="C124" i="7"/>
  <c r="D123" i="7"/>
  <c r="F122" i="7"/>
  <c r="E122" i="7"/>
  <c r="F123" i="7" l="1"/>
  <c r="E123" i="7"/>
  <c r="G124" i="7"/>
  <c r="C125" i="7"/>
  <c r="D124" i="7"/>
  <c r="G125" i="7" l="1"/>
  <c r="C126" i="7"/>
  <c r="D125" i="7"/>
  <c r="E124" i="7"/>
  <c r="F124" i="7"/>
  <c r="F125" i="7" l="1"/>
  <c r="E125" i="7"/>
  <c r="G126" i="7"/>
  <c r="C127" i="7"/>
  <c r="D126" i="7"/>
  <c r="G127" i="7" l="1"/>
  <c r="C128" i="7"/>
  <c r="D127" i="7"/>
  <c r="F126" i="7"/>
  <c r="E126" i="7"/>
  <c r="F127" i="7" l="1"/>
  <c r="E127" i="7"/>
  <c r="G128" i="7"/>
  <c r="C129" i="7"/>
  <c r="D128" i="7"/>
  <c r="G129" i="7" l="1"/>
  <c r="C130" i="7"/>
  <c r="D129" i="7"/>
  <c r="E128" i="7"/>
  <c r="F128" i="7"/>
  <c r="G130" i="7" l="1"/>
  <c r="C131" i="7"/>
  <c r="D130" i="7"/>
  <c r="F129" i="7"/>
  <c r="E129" i="7"/>
  <c r="F130" i="7" l="1"/>
  <c r="E130" i="7"/>
  <c r="G131" i="7"/>
  <c r="C132" i="7"/>
  <c r="D131" i="7"/>
  <c r="G132" i="7" l="1"/>
  <c r="C133" i="7"/>
  <c r="D132" i="7"/>
  <c r="F131" i="7"/>
  <c r="E131" i="7"/>
  <c r="E132" i="7" l="1"/>
  <c r="F132" i="7"/>
  <c r="G133" i="7"/>
  <c r="C134" i="7"/>
  <c r="D133" i="7"/>
  <c r="G134" i="7" l="1"/>
  <c r="C135" i="7"/>
  <c r="D134" i="7"/>
  <c r="F133" i="7"/>
  <c r="E133" i="7"/>
  <c r="F134" i="7" l="1"/>
  <c r="E134" i="7"/>
  <c r="G135" i="7"/>
  <c r="C136" i="7"/>
  <c r="D135" i="7"/>
  <c r="G136" i="7" l="1"/>
  <c r="C137" i="7"/>
  <c r="D136" i="7"/>
  <c r="F135" i="7"/>
  <c r="E135" i="7"/>
  <c r="E136" i="7" l="1"/>
  <c r="F136" i="7"/>
  <c r="G137" i="7"/>
  <c r="C138" i="7"/>
  <c r="D137" i="7"/>
  <c r="G138" i="7" l="1"/>
  <c r="C139" i="7"/>
  <c r="D138" i="7"/>
  <c r="F137" i="7"/>
  <c r="E137" i="7"/>
  <c r="F138" i="7" l="1"/>
  <c r="E138" i="7"/>
  <c r="G139" i="7"/>
  <c r="C140" i="7"/>
  <c r="D139" i="7"/>
  <c r="F139" i="7" l="1"/>
  <c r="E139" i="7"/>
  <c r="G140" i="7"/>
  <c r="C141" i="7"/>
  <c r="D140" i="7"/>
  <c r="E140" i="7" l="1"/>
  <c r="F140" i="7"/>
  <c r="G141" i="7"/>
  <c r="C142" i="7"/>
  <c r="D141" i="7"/>
  <c r="F141" i="7" l="1"/>
  <c r="E141" i="7"/>
  <c r="G142" i="7"/>
  <c r="C143" i="7"/>
  <c r="D142" i="7"/>
  <c r="F142" i="7" l="1"/>
  <c r="E142" i="7"/>
  <c r="G143" i="7"/>
  <c r="C144" i="7"/>
  <c r="D143" i="7"/>
  <c r="F143" i="7" l="1"/>
  <c r="E143" i="7"/>
  <c r="G144" i="7"/>
  <c r="C145" i="7"/>
  <c r="D144" i="7"/>
  <c r="E144" i="7" l="1"/>
  <c r="F144" i="7"/>
  <c r="G145" i="7"/>
  <c r="C146" i="7"/>
  <c r="D145" i="7"/>
  <c r="F145" i="7" l="1"/>
  <c r="E145" i="7"/>
  <c r="G146" i="7"/>
  <c r="C147" i="7"/>
  <c r="D146" i="7"/>
  <c r="G147" i="7" l="1"/>
  <c r="C148" i="7"/>
  <c r="D147" i="7"/>
  <c r="F146" i="7"/>
  <c r="E146" i="7"/>
  <c r="E147" i="7" l="1"/>
  <c r="F147" i="7"/>
  <c r="G148" i="7"/>
  <c r="C149" i="7"/>
  <c r="D148" i="7"/>
  <c r="G149" i="7" l="1"/>
  <c r="C150" i="7"/>
  <c r="D149" i="7"/>
  <c r="F148" i="7"/>
  <c r="E148" i="7"/>
  <c r="E149" i="7" l="1"/>
  <c r="F149" i="7"/>
  <c r="G150" i="7"/>
  <c r="C151" i="7"/>
  <c r="D150" i="7"/>
  <c r="G151" i="7" l="1"/>
  <c r="C152" i="7"/>
  <c r="D151" i="7"/>
  <c r="E150" i="7"/>
  <c r="F150" i="7"/>
  <c r="E151" i="7" l="1"/>
  <c r="F151" i="7"/>
  <c r="G152" i="7"/>
  <c r="C153" i="7"/>
  <c r="D152" i="7"/>
  <c r="G153" i="7" l="1"/>
  <c r="C154" i="7"/>
  <c r="D153" i="7"/>
  <c r="F152" i="7"/>
  <c r="E152" i="7"/>
  <c r="E153" i="7" l="1"/>
  <c r="F153" i="7"/>
  <c r="G154" i="7"/>
  <c r="C155" i="7"/>
  <c r="D154" i="7"/>
  <c r="G155" i="7" l="1"/>
  <c r="C156" i="7"/>
  <c r="C157" i="7" s="1"/>
  <c r="D155" i="7"/>
  <c r="F154" i="7"/>
  <c r="E154" i="7"/>
  <c r="G157" i="7" l="1"/>
  <c r="D157" i="7"/>
  <c r="F155" i="7"/>
  <c r="E155" i="7"/>
  <c r="D156" i="7"/>
  <c r="G156" i="7"/>
  <c r="E157" i="7" l="1"/>
  <c r="F157" i="7"/>
  <c r="F156" i="7"/>
  <c r="E156" i="7"/>
</calcChain>
</file>

<file path=xl/sharedStrings.xml><?xml version="1.0" encoding="utf-8"?>
<sst xmlns="http://schemas.openxmlformats.org/spreadsheetml/2006/main" count="61" uniqueCount="59">
  <si>
    <t>Coverage Amount</t>
  </si>
  <si>
    <t>Residential Refinance</t>
  </si>
  <si>
    <t>Seller:</t>
  </si>
  <si>
    <t>Property Address:</t>
  </si>
  <si>
    <t>Phone:</t>
  </si>
  <si>
    <t>Sales Price:</t>
  </si>
  <si>
    <t xml:space="preserve">           Good Faith Estimate (GFE) Worksheet</t>
  </si>
  <si>
    <t>Company Name:</t>
  </si>
  <si>
    <t>Loan Officer/Agent:</t>
  </si>
  <si>
    <t>Email:</t>
  </si>
  <si>
    <t>Borrower/Buyer:</t>
  </si>
  <si>
    <t>File #:</t>
  </si>
  <si>
    <t>Tax ID #:</t>
  </si>
  <si>
    <t>Purchase Loan:</t>
  </si>
  <si>
    <t>Refinance Loan:</t>
  </si>
  <si>
    <t># of loans/liens to payoff:</t>
  </si>
  <si>
    <t>(Refinance)</t>
  </si>
  <si>
    <t>For Liability amounts greater than 2 million please call our office.</t>
  </si>
  <si>
    <t>Title Services and Lenders Title Insurance:</t>
  </si>
  <si>
    <t>Settlement/Escrow Fee:</t>
  </si>
  <si>
    <t>The following services are included:</t>
  </si>
  <si>
    <t>Document Prep</t>
  </si>
  <si>
    <t>Reconveyance</t>
  </si>
  <si>
    <t>Additional Escrow Fees:</t>
  </si>
  <si>
    <t>Lender's Title Insurance if Purchase:</t>
  </si>
  <si>
    <t>(First American Lenders Policy)</t>
  </si>
  <si>
    <t>Lender's Title Insurance if Refinance:</t>
  </si>
  <si>
    <r>
      <t>Owner's Title Insurance:</t>
    </r>
    <r>
      <rPr>
        <b/>
        <sz val="9"/>
        <rFont val="Arial"/>
        <family val="2"/>
      </rPr>
      <t xml:space="preserve"> </t>
    </r>
    <r>
      <rPr>
        <sz val="8"/>
        <rFont val="Arial"/>
        <family val="2"/>
      </rPr>
      <t>(First American EAGLE Owner's Policy)</t>
    </r>
  </si>
  <si>
    <t>* If this transaction is a Split Closing verify this fee with the issuing title company.</t>
  </si>
  <si>
    <t>SELLER'S FEES</t>
  </si>
  <si>
    <t>Total Sellers Fees:</t>
  </si>
  <si>
    <t>*Additional fees may apply to "non-standard" closings.  Please contact our office for exact fees to be put on your GFE.  Please provide a copy of this worksheet to your Escrow Officer.</t>
  </si>
  <si>
    <t>Lender &amp; Builder</t>
  </si>
  <si>
    <t>Provided to assist in determining standard fees for the GFE. Additional charges may apply for non-standard transactions.  Please call our office for details.</t>
  </si>
  <si>
    <t>(Sale)</t>
  </si>
  <si>
    <t>Closing Fee</t>
  </si>
  <si>
    <t>Courier Fee</t>
  </si>
  <si>
    <t>Endorsements (Standard*)</t>
  </si>
  <si>
    <t>PURCHASE / REFINANCE</t>
  </si>
  <si>
    <t>OWNER'S POLICY FOR PURCHASE</t>
  </si>
  <si>
    <t>RECORDING FEES</t>
  </si>
  <si>
    <t>Trust Deed</t>
  </si>
  <si>
    <t>Warranty Deed</t>
  </si>
  <si>
    <t>Government Recording Fees*:</t>
  </si>
  <si>
    <t>Settlement/Closing Fee</t>
  </si>
  <si>
    <t>Document Prep Fee</t>
  </si>
  <si>
    <t>Reconveyance Fee</t>
  </si>
  <si>
    <t>Title Insurance</t>
  </si>
  <si>
    <t>*Additional fees may apply for additional warranty deeds, subordinations and lien releases.($20 each)</t>
  </si>
  <si>
    <t>Basic Fees</t>
  </si>
  <si>
    <t>Standard Owner</t>
  </si>
  <si>
    <t>Add</t>
  </si>
  <si>
    <t>Eagle Owner</t>
  </si>
  <si>
    <t>Standard Owner Calc</t>
  </si>
  <si>
    <t>*Additional endorsements require additional fees. Examples of non-standard endorsements include condominiums and adjustable rates. Please call additional details.</t>
  </si>
  <si>
    <t>Lookup Formula Coverage</t>
  </si>
  <si>
    <t>CPL Fee</t>
  </si>
  <si>
    <t>Secure Doc Storage</t>
  </si>
  <si>
    <t>Recording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</si>
</sst>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sz val="7.5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10"/>
      <color rgb="FFFF0000"/>
      <name val="Arial"/>
      <family val="2"/>
    </font>
    <font>
      <i/>
      <sz val="6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70A32D"/>
        <bgColor indexed="64"/>
      </patternFill>
    </fill>
    <fill>
      <patternFill patternType="solid">
        <fgColor rgb="FFDEF3C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indexed="9"/>
      </bottom>
      <diagonal/>
    </border>
  </borders>
  <cellStyleXfs count="5">
    <xf numFmtId="0" fontId="0" fillId="0" borderId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134">
    <xf numFmtId="0" fontId="0" fillId="0" borderId="0" xfId="0"/>
    <xf numFmtId="0" fontId="5" fillId="0" borderId="0" xfId="1" applyFill="1" applyBorder="1" applyAlignment="1" applyProtection="1">
      <alignment horizontal="center"/>
    </xf>
    <xf numFmtId="0" fontId="5" fillId="0" borderId="0" xfId="1" applyFill="1" applyBorder="1"/>
    <xf numFmtId="0" fontId="7" fillId="0" borderId="0" xfId="1" applyFont="1" applyFill="1" applyBorder="1" applyAlignment="1">
      <alignment horizontal="right"/>
    </xf>
    <xf numFmtId="0" fontId="5" fillId="0" borderId="0" xfId="1" applyFill="1" applyBorder="1" applyAlignment="1"/>
    <xf numFmtId="4" fontId="5" fillId="0" borderId="0" xfId="1" applyNumberFormat="1" applyFill="1" applyBorder="1"/>
    <xf numFmtId="164" fontId="5" fillId="0" borderId="0" xfId="1" applyNumberFormat="1" applyFill="1" applyBorder="1"/>
    <xf numFmtId="0" fontId="7" fillId="0" borderId="0" xfId="1" applyFont="1" applyFill="1" applyBorder="1"/>
    <xf numFmtId="0" fontId="14" fillId="0" borderId="0" xfId="1" applyFont="1" applyFill="1" applyBorder="1"/>
    <xf numFmtId="4" fontId="15" fillId="0" borderId="0" xfId="1" applyNumberFormat="1" applyFont="1" applyFill="1" applyBorder="1" applyAlignment="1">
      <alignment vertical="top"/>
    </xf>
    <xf numFmtId="44" fontId="5" fillId="0" borderId="0" xfId="4" applyFont="1" applyFill="1" applyBorder="1"/>
    <xf numFmtId="44" fontId="3" fillId="0" borderId="13" xfId="4" applyFont="1" applyFill="1" applyBorder="1" applyAlignment="1" applyProtection="1">
      <alignment horizontal="right"/>
    </xf>
    <xf numFmtId="8" fontId="0" fillId="0" borderId="0" xfId="0" applyNumberFormat="1"/>
    <xf numFmtId="4" fontId="0" fillId="0" borderId="0" xfId="0" applyNumberFormat="1" applyFont="1" applyFill="1" applyBorder="1"/>
    <xf numFmtId="4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 applyFill="1"/>
    <xf numFmtId="0" fontId="0" fillId="0" borderId="0" xfId="0" applyFill="1" applyAlignment="1">
      <alignment wrapText="1"/>
    </xf>
    <xf numFmtId="0" fontId="5" fillId="0" borderId="0" xfId="1" applyFont="1" applyFill="1" applyBorder="1"/>
    <xf numFmtId="0" fontId="5" fillId="0" borderId="0" xfId="1" applyFont="1" applyFill="1" applyBorder="1" applyAlignment="1">
      <alignment horizontal="left"/>
    </xf>
    <xf numFmtId="164" fontId="7" fillId="0" borderId="0" xfId="1" applyNumberFormat="1" applyFont="1" applyFill="1" applyBorder="1"/>
    <xf numFmtId="164" fontId="5" fillId="0" borderId="0" xfId="1" applyNumberFormat="1" applyFill="1" applyBorder="1" applyAlignment="1">
      <alignment horizontal="left"/>
    </xf>
    <xf numFmtId="0" fontId="5" fillId="0" borderId="0" xfId="1" applyFill="1" applyBorder="1" applyAlignment="1">
      <alignment horizontal="left"/>
    </xf>
    <xf numFmtId="164" fontId="8" fillId="0" borderId="0" xfId="1" applyNumberFormat="1" applyFont="1" applyFill="1" applyBorder="1"/>
    <xf numFmtId="164" fontId="11" fillId="0" borderId="0" xfId="1" applyNumberFormat="1" applyFont="1" applyFill="1" applyBorder="1"/>
    <xf numFmtId="164" fontId="12" fillId="0" borderId="0" xfId="1" applyNumberFormat="1" applyFont="1" applyFill="1" applyBorder="1"/>
    <xf numFmtId="0" fontId="14" fillId="0" borderId="0" xfId="1" applyFont="1" applyFill="1" applyBorder="1" applyAlignment="1"/>
    <xf numFmtId="164" fontId="3" fillId="0" borderId="0" xfId="1" applyNumberFormat="1" applyFont="1" applyFill="1" applyBorder="1" applyAlignment="1">
      <alignment horizontal="left"/>
    </xf>
    <xf numFmtId="0" fontId="5" fillId="3" borderId="0" xfId="1" applyFill="1"/>
    <xf numFmtId="0" fontId="5" fillId="3" borderId="0" xfId="1" applyFill="1" applyProtection="1"/>
    <xf numFmtId="4" fontId="5" fillId="3" borderId="0" xfId="1" applyNumberFormat="1" applyFill="1" applyProtection="1"/>
    <xf numFmtId="164" fontId="5" fillId="3" borderId="0" xfId="1" applyNumberFormat="1" applyFill="1" applyProtection="1"/>
    <xf numFmtId="4" fontId="31" fillId="0" borderId="0" xfId="0" applyNumberFormat="1" applyFont="1" applyFill="1"/>
    <xf numFmtId="4" fontId="16" fillId="0" borderId="0" xfId="1" applyNumberFormat="1" applyFont="1" applyFill="1" applyBorder="1" applyAlignment="1" applyProtection="1"/>
    <xf numFmtId="0" fontId="5" fillId="0" borderId="0" xfId="1" applyFill="1" applyBorder="1" applyProtection="1"/>
    <xf numFmtId="4" fontId="5" fillId="0" borderId="0" xfId="1" applyNumberFormat="1" applyFill="1" applyBorder="1" applyProtection="1"/>
    <xf numFmtId="164" fontId="5" fillId="0" borderId="0" xfId="1" applyNumberFormat="1" applyFill="1" applyBorder="1" applyProtection="1"/>
    <xf numFmtId="164" fontId="17" fillId="0" borderId="0" xfId="1" applyNumberFormat="1" applyFont="1" applyFill="1" applyBorder="1" applyAlignment="1" applyProtection="1"/>
    <xf numFmtId="164" fontId="18" fillId="0" borderId="0" xfId="1" applyNumberFormat="1" applyFont="1" applyFill="1" applyBorder="1" applyAlignment="1" applyProtection="1"/>
    <xf numFmtId="0" fontId="5" fillId="0" borderId="0" xfId="1" applyFill="1" applyBorder="1" applyAlignment="1" applyProtection="1"/>
    <xf numFmtId="4" fontId="3" fillId="0" borderId="0" xfId="1" applyNumberFormat="1" applyFont="1" applyFill="1" applyBorder="1" applyProtection="1"/>
    <xf numFmtId="164" fontId="5" fillId="0" borderId="0" xfId="1" applyNumberFormat="1" applyFill="1" applyBorder="1" applyAlignment="1" applyProtection="1">
      <alignment wrapText="1"/>
    </xf>
    <xf numFmtId="164" fontId="5" fillId="0" borderId="0" xfId="1" applyNumberFormat="1" applyFill="1" applyBorder="1" applyAlignment="1" applyProtection="1"/>
    <xf numFmtId="165" fontId="3" fillId="0" borderId="0" xfId="1" applyNumberFormat="1" applyFont="1" applyFill="1" applyBorder="1" applyAlignment="1" applyProtection="1"/>
    <xf numFmtId="44" fontId="3" fillId="0" borderId="7" xfId="4" applyFont="1" applyFill="1" applyBorder="1" applyAlignment="1" applyProtection="1"/>
    <xf numFmtId="164" fontId="5" fillId="3" borderId="0" xfId="1" applyNumberFormat="1" applyFill="1" applyAlignment="1" applyProtection="1"/>
    <xf numFmtId="164" fontId="5" fillId="3" borderId="0" xfId="1" applyNumberFormat="1" applyFill="1" applyAlignment="1" applyProtection="1">
      <alignment wrapText="1"/>
    </xf>
    <xf numFmtId="165" fontId="3" fillId="3" borderId="0" xfId="1" applyNumberFormat="1" applyFont="1" applyFill="1" applyBorder="1" applyAlignment="1" applyProtection="1"/>
    <xf numFmtId="165" fontId="20" fillId="0" borderId="0" xfId="1" applyNumberFormat="1" applyFont="1" applyFill="1" applyBorder="1" applyAlignment="1" applyProtection="1"/>
    <xf numFmtId="0" fontId="20" fillId="0" borderId="0" xfId="1" applyFont="1" applyFill="1" applyBorder="1" applyProtection="1"/>
    <xf numFmtId="4" fontId="15" fillId="0" borderId="0" xfId="1" applyNumberFormat="1" applyFont="1" applyFill="1" applyBorder="1" applyProtection="1"/>
    <xf numFmtId="164" fontId="5" fillId="0" borderId="0" xfId="1" applyNumberFormat="1" applyFont="1" applyFill="1" applyBorder="1" applyAlignment="1" applyProtection="1">
      <alignment vertical="top" wrapText="1"/>
    </xf>
    <xf numFmtId="165" fontId="5" fillId="0" borderId="0" xfId="1" applyNumberFormat="1" applyFont="1" applyFill="1" applyBorder="1" applyProtection="1"/>
    <xf numFmtId="44" fontId="3" fillId="0" borderId="0" xfId="3" applyFont="1" applyFill="1" applyBorder="1" applyProtection="1"/>
    <xf numFmtId="0" fontId="29" fillId="0" borderId="0" xfId="1" applyFont="1" applyFill="1" applyBorder="1" applyProtection="1"/>
    <xf numFmtId="165" fontId="5" fillId="0" borderId="0" xfId="1" applyNumberFormat="1" applyFill="1" applyBorder="1" applyProtection="1"/>
    <xf numFmtId="165" fontId="3" fillId="3" borderId="0" xfId="1" applyNumberFormat="1" applyFont="1" applyFill="1" applyBorder="1" applyProtection="1"/>
    <xf numFmtId="0" fontId="3" fillId="0" borderId="0" xfId="1" applyFont="1" applyFill="1" applyBorder="1" applyProtection="1"/>
    <xf numFmtId="0" fontId="21" fillId="0" borderId="0" xfId="1" applyFont="1" applyFill="1" applyBorder="1" applyProtection="1"/>
    <xf numFmtId="164" fontId="5" fillId="0" borderId="0" xfId="1" applyNumberFormat="1" applyFont="1" applyFill="1" applyBorder="1" applyAlignment="1" applyProtection="1"/>
    <xf numFmtId="164" fontId="5" fillId="0" borderId="0" xfId="1" applyNumberFormat="1" applyFill="1" applyBorder="1" applyAlignment="1" applyProtection="1">
      <alignment horizontal="left" vertical="top" wrapText="1"/>
    </xf>
    <xf numFmtId="165" fontId="3" fillId="0" borderId="0" xfId="1" applyNumberFormat="1" applyFont="1" applyFill="1" applyBorder="1" applyProtection="1"/>
    <xf numFmtId="165" fontId="22" fillId="0" borderId="0" xfId="1" applyNumberFormat="1" applyFont="1" applyFill="1" applyBorder="1" applyProtection="1"/>
    <xf numFmtId="164" fontId="5" fillId="3" borderId="0" xfId="1" applyNumberFormat="1" applyFill="1" applyAlignment="1" applyProtection="1">
      <alignment horizontal="center"/>
    </xf>
    <xf numFmtId="44" fontId="5" fillId="0" borderId="0" xfId="4" applyFont="1" applyFill="1" applyBorder="1" applyProtection="1"/>
    <xf numFmtId="44" fontId="5" fillId="0" borderId="7" xfId="4" applyFont="1" applyFill="1" applyBorder="1" applyProtection="1"/>
    <xf numFmtId="0" fontId="5" fillId="2" borderId="0" xfId="1" applyFill="1" applyBorder="1" applyProtection="1"/>
    <xf numFmtId="4" fontId="5" fillId="2" borderId="0" xfId="1" applyNumberFormat="1" applyFill="1" applyBorder="1" applyProtection="1"/>
    <xf numFmtId="164" fontId="23" fillId="2" borderId="0" xfId="1" applyNumberFormat="1" applyFont="1" applyFill="1" applyBorder="1" applyAlignment="1" applyProtection="1"/>
    <xf numFmtId="164" fontId="15" fillId="2" borderId="0" xfId="1" applyNumberFormat="1" applyFont="1" applyFill="1" applyBorder="1" applyAlignment="1" applyProtection="1"/>
    <xf numFmtId="49" fontId="1" fillId="2" borderId="0" xfId="1" applyNumberFormat="1" applyFont="1" applyFill="1" applyBorder="1" applyAlignment="1" applyProtection="1">
      <alignment wrapText="1"/>
    </xf>
    <xf numFmtId="0" fontId="3" fillId="3" borderId="0" xfId="1" applyFont="1" applyFill="1" applyProtection="1"/>
    <xf numFmtId="4" fontId="25" fillId="0" borderId="0" xfId="1" applyNumberFormat="1" applyFont="1" applyFill="1" applyBorder="1" applyAlignment="1" applyProtection="1">
      <alignment horizontal="left"/>
    </xf>
    <xf numFmtId="164" fontId="5" fillId="0" borderId="0" xfId="1" applyNumberFormat="1" applyFill="1" applyBorder="1" applyAlignment="1" applyProtection="1">
      <alignment horizontal="left"/>
    </xf>
    <xf numFmtId="0" fontId="14" fillId="0" borderId="0" xfId="1" applyFont="1" applyFill="1" applyBorder="1" applyAlignment="1" applyProtection="1"/>
    <xf numFmtId="4" fontId="16" fillId="0" borderId="8" xfId="1" applyNumberFormat="1" applyFont="1" applyFill="1" applyBorder="1" applyAlignment="1" applyProtection="1">
      <alignment horizontal="center"/>
    </xf>
    <xf numFmtId="0" fontId="21" fillId="3" borderId="0" xfId="1" applyFont="1" applyFill="1" applyProtection="1"/>
    <xf numFmtId="4" fontId="16" fillId="0" borderId="11" xfId="1" applyNumberFormat="1" applyFont="1" applyFill="1" applyBorder="1" applyAlignment="1" applyProtection="1">
      <alignment horizontal="center"/>
    </xf>
    <xf numFmtId="165" fontId="7" fillId="0" borderId="12" xfId="1" applyNumberFormat="1" applyFont="1" applyFill="1" applyBorder="1" applyAlignment="1" applyProtection="1">
      <alignment horizontal="center"/>
    </xf>
    <xf numFmtId="4" fontId="3" fillId="0" borderId="8" xfId="1" applyNumberFormat="1" applyFont="1" applyFill="1" applyBorder="1" applyAlignment="1" applyProtection="1">
      <alignment horizontal="left"/>
    </xf>
    <xf numFmtId="4" fontId="26" fillId="0" borderId="8" xfId="1" applyNumberFormat="1" applyFont="1" applyFill="1" applyBorder="1" applyAlignment="1" applyProtection="1">
      <alignment horizontal="center"/>
    </xf>
    <xf numFmtId="4" fontId="4" fillId="0" borderId="8" xfId="1" applyNumberFormat="1" applyFont="1" applyFill="1" applyBorder="1" applyAlignment="1" applyProtection="1">
      <alignment horizontal="center"/>
    </xf>
    <xf numFmtId="4" fontId="16" fillId="0" borderId="14" xfId="1" applyNumberFormat="1" applyFont="1" applyFill="1" applyBorder="1" applyAlignment="1" applyProtection="1">
      <alignment horizontal="center"/>
    </xf>
    <xf numFmtId="4" fontId="17" fillId="0" borderId="8" xfId="1" applyNumberFormat="1" applyFont="1" applyFill="1" applyBorder="1" applyAlignment="1" applyProtection="1">
      <alignment horizontal="left"/>
    </xf>
    <xf numFmtId="4" fontId="3" fillId="0" borderId="11" xfId="1" applyNumberFormat="1" applyFont="1" applyFill="1" applyBorder="1" applyAlignment="1" applyProtection="1">
      <alignment horizontal="left"/>
    </xf>
    <xf numFmtId="4" fontId="16" fillId="0" borderId="15" xfId="1" applyNumberFormat="1" applyFont="1" applyFill="1" applyBorder="1" applyAlignment="1" applyProtection="1">
      <alignment horizontal="center"/>
    </xf>
    <xf numFmtId="165" fontId="4" fillId="0" borderId="12" xfId="1" applyNumberFormat="1" applyFont="1" applyFill="1" applyBorder="1" applyAlignment="1" applyProtection="1">
      <alignment horizontal="right"/>
    </xf>
    <xf numFmtId="4" fontId="16" fillId="0" borderId="16" xfId="1" applyNumberFormat="1" applyFont="1" applyFill="1" applyBorder="1" applyAlignment="1" applyProtection="1">
      <alignment horizontal="center"/>
    </xf>
    <xf numFmtId="165" fontId="7" fillId="0" borderId="11" xfId="1" applyNumberFormat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left" vertical="top" wrapText="1"/>
    </xf>
    <xf numFmtId="164" fontId="5" fillId="0" borderId="0" xfId="1" applyNumberForma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/>
    <xf numFmtId="0" fontId="5" fillId="4" borderId="0" xfId="1" applyFill="1"/>
    <xf numFmtId="0" fontId="5" fillId="4" borderId="0" xfId="1" applyFill="1" applyProtection="1"/>
    <xf numFmtId="0" fontId="5" fillId="5" borderId="2" xfId="1" applyFont="1" applyFill="1" applyBorder="1" applyAlignment="1" applyProtection="1">
      <alignment horizontal="center"/>
      <protection locked="0"/>
    </xf>
    <xf numFmtId="0" fontId="5" fillId="5" borderId="2" xfId="1" applyFill="1" applyBorder="1" applyAlignment="1" applyProtection="1">
      <alignment horizontal="center"/>
      <protection locked="0"/>
    </xf>
    <xf numFmtId="164" fontId="5" fillId="3" borderId="0" xfId="1" applyNumberFormat="1" applyFill="1" applyAlignment="1" applyProtection="1">
      <alignment horizontal="center"/>
    </xf>
    <xf numFmtId="0" fontId="5" fillId="0" borderId="0" xfId="2" applyFont="1" applyFill="1" applyBorder="1" applyAlignment="1" applyProtection="1">
      <alignment horizontal="left" shrinkToFit="1"/>
    </xf>
    <xf numFmtId="0" fontId="5" fillId="0" borderId="0" xfId="1" applyFont="1" applyFill="1" applyBorder="1" applyAlignment="1" applyProtection="1">
      <alignment horizontal="left" shrinkToFit="1"/>
    </xf>
    <xf numFmtId="44" fontId="17" fillId="0" borderId="1" xfId="4" applyFont="1" applyFill="1" applyBorder="1" applyAlignment="1" applyProtection="1">
      <alignment horizontal="center"/>
    </xf>
    <xf numFmtId="4" fontId="2" fillId="0" borderId="0" xfId="1" applyNumberFormat="1" applyFont="1" applyFill="1" applyBorder="1" applyAlignment="1" applyProtection="1">
      <alignment horizontal="left" shrinkToFit="1"/>
    </xf>
    <xf numFmtId="4" fontId="25" fillId="0" borderId="0" xfId="1" applyNumberFormat="1" applyFont="1" applyFill="1" applyBorder="1" applyAlignment="1" applyProtection="1">
      <alignment horizontal="left" shrinkToFit="1"/>
    </xf>
    <xf numFmtId="165" fontId="7" fillId="0" borderId="8" xfId="1" applyNumberFormat="1" applyFont="1" applyFill="1" applyBorder="1" applyAlignment="1" applyProtection="1">
      <alignment horizontal="center"/>
    </xf>
    <xf numFmtId="44" fontId="17" fillId="0" borderId="9" xfId="4" applyFont="1" applyFill="1" applyBorder="1" applyAlignment="1" applyProtection="1">
      <alignment horizontal="center"/>
    </xf>
    <xf numFmtId="44" fontId="17" fillId="0" borderId="10" xfId="4" applyFont="1" applyFill="1" applyBorder="1" applyAlignment="1" applyProtection="1">
      <alignment horizontal="center"/>
    </xf>
    <xf numFmtId="4" fontId="6" fillId="0" borderId="0" xfId="1" applyNumberFormat="1" applyFont="1" applyFill="1" applyBorder="1" applyAlignment="1">
      <alignment horizontal="center"/>
    </xf>
    <xf numFmtId="49" fontId="1" fillId="0" borderId="0" xfId="1" applyNumberFormat="1" applyFont="1" applyFill="1" applyBorder="1" applyAlignment="1">
      <alignment horizontal="center" vertical="center" wrapText="1"/>
    </xf>
    <xf numFmtId="4" fontId="5" fillId="0" borderId="0" xfId="1" applyNumberFormat="1" applyFill="1" applyBorder="1" applyAlignment="1">
      <alignment horizontal="center"/>
    </xf>
    <xf numFmtId="0" fontId="4" fillId="5" borderId="3" xfId="1" applyFont="1" applyFill="1" applyBorder="1" applyAlignment="1" applyProtection="1">
      <alignment horizontal="left" shrinkToFit="1"/>
      <protection locked="0"/>
    </xf>
    <xf numFmtId="0" fontId="5" fillId="5" borderId="4" xfId="1" applyFont="1" applyFill="1" applyBorder="1" applyAlignment="1" applyProtection="1">
      <alignment horizontal="left" shrinkToFit="1"/>
      <protection locked="0"/>
    </xf>
    <xf numFmtId="0" fontId="5" fillId="5" borderId="5" xfId="1" applyFont="1" applyFill="1" applyBorder="1" applyAlignment="1" applyProtection="1">
      <alignment horizontal="left" shrinkToFit="1"/>
      <protection locked="0"/>
    </xf>
    <xf numFmtId="0" fontId="8" fillId="5" borderId="3" xfId="1" applyFont="1" applyFill="1" applyBorder="1" applyAlignment="1" applyProtection="1">
      <alignment horizontal="left"/>
      <protection locked="0"/>
    </xf>
    <xf numFmtId="0" fontId="8" fillId="5" borderId="5" xfId="1" applyFont="1" applyFill="1" applyBorder="1" applyAlignment="1" applyProtection="1">
      <alignment horizontal="left"/>
      <protection locked="0"/>
    </xf>
    <xf numFmtId="0" fontId="8" fillId="5" borderId="3" xfId="1" applyFont="1" applyFill="1" applyBorder="1" applyAlignment="1" applyProtection="1">
      <alignment horizontal="left" shrinkToFit="1"/>
      <protection locked="0"/>
    </xf>
    <xf numFmtId="0" fontId="8" fillId="5" borderId="4" xfId="1" applyFont="1" applyFill="1" applyBorder="1" applyAlignment="1" applyProtection="1">
      <alignment horizontal="left" shrinkToFit="1"/>
      <protection locked="0"/>
    </xf>
    <xf numFmtId="0" fontId="8" fillId="5" borderId="5" xfId="1" applyFont="1" applyFill="1" applyBorder="1" applyAlignment="1" applyProtection="1">
      <alignment horizontal="left" shrinkToFit="1"/>
      <protection locked="0"/>
    </xf>
    <xf numFmtId="0" fontId="10" fillId="5" borderId="3" xfId="2" applyFont="1" applyFill="1" applyBorder="1" applyAlignment="1" applyProtection="1">
      <alignment horizontal="left" shrinkToFit="1"/>
      <protection locked="0"/>
    </xf>
    <xf numFmtId="164" fontId="5" fillId="0" borderId="0" xfId="1" applyNumberFormat="1" applyFill="1" applyBorder="1" applyAlignment="1" applyProtection="1">
      <alignment horizontal="left" vertical="top" wrapText="1"/>
    </xf>
    <xf numFmtId="4" fontId="30" fillId="0" borderId="0" xfId="1" applyNumberFormat="1" applyFont="1" applyFill="1" applyBorder="1" applyAlignment="1" applyProtection="1">
      <alignment horizontal="center"/>
    </xf>
    <xf numFmtId="4" fontId="28" fillId="0" borderId="0" xfId="1" applyNumberFormat="1" applyFont="1" applyFill="1" applyBorder="1" applyAlignment="1" applyProtection="1">
      <alignment horizontal="center"/>
    </xf>
    <xf numFmtId="164" fontId="5" fillId="0" borderId="0" xfId="1" applyNumberFormat="1" applyFont="1" applyFill="1" applyBorder="1" applyAlignment="1" applyProtection="1">
      <alignment horizontal="left" vertical="top" wrapText="1"/>
    </xf>
    <xf numFmtId="44" fontId="8" fillId="5" borderId="3" xfId="4" applyFont="1" applyFill="1" applyBorder="1" applyAlignment="1" applyProtection="1">
      <alignment horizontal="left"/>
      <protection locked="0"/>
    </xf>
    <xf numFmtId="44" fontId="8" fillId="5" borderId="5" xfId="4" applyFont="1" applyFill="1" applyBorder="1" applyAlignment="1" applyProtection="1">
      <alignment horizontal="left"/>
      <protection locked="0"/>
    </xf>
    <xf numFmtId="0" fontId="13" fillId="0" borderId="0" xfId="1" applyFont="1" applyFill="1" applyBorder="1" applyAlignment="1">
      <alignment horizontal="right"/>
    </xf>
    <xf numFmtId="0" fontId="13" fillId="0" borderId="6" xfId="1" applyFont="1" applyFill="1" applyBorder="1" applyAlignment="1">
      <alignment horizontal="right"/>
    </xf>
    <xf numFmtId="44" fontId="4" fillId="5" borderId="3" xfId="4" applyFont="1" applyFill="1" applyBorder="1" applyAlignment="1" applyProtection="1">
      <alignment horizontal="left"/>
      <protection locked="0"/>
    </xf>
    <xf numFmtId="44" fontId="19" fillId="0" borderId="1" xfId="4" applyFont="1" applyFill="1" applyBorder="1" applyAlignment="1" applyProtection="1">
      <alignment horizontal="center"/>
    </xf>
    <xf numFmtId="4" fontId="16" fillId="4" borderId="0" xfId="1" applyNumberFormat="1" applyFont="1" applyFill="1" applyBorder="1" applyAlignment="1" applyProtection="1">
      <alignment horizontal="center"/>
    </xf>
    <xf numFmtId="4" fontId="26" fillId="4" borderId="0" xfId="1" applyNumberFormat="1" applyFont="1" applyFill="1" applyBorder="1" applyAlignment="1" applyProtection="1">
      <alignment horizontal="center" wrapText="1"/>
    </xf>
    <xf numFmtId="4" fontId="16" fillId="4" borderId="17" xfId="1" applyNumberFormat="1" applyFont="1" applyFill="1" applyBorder="1" applyAlignment="1" applyProtection="1">
      <alignment horizontal="center"/>
    </xf>
    <xf numFmtId="164" fontId="5" fillId="0" borderId="0" xfId="1" applyNumberFormat="1" applyFont="1" applyFill="1" applyBorder="1" applyAlignment="1" applyProtection="1">
      <alignment horizontal="center" vertical="top"/>
    </xf>
    <xf numFmtId="164" fontId="3" fillId="0" borderId="0" xfId="1" applyNumberFormat="1" applyFont="1" applyFill="1" applyBorder="1" applyAlignment="1" applyProtection="1">
      <alignment horizontal="left" vertical="top" wrapText="1"/>
    </xf>
    <xf numFmtId="0" fontId="32" fillId="0" borderId="0" xfId="0" applyFont="1" applyAlignment="1">
      <alignment horizontal="left" vertical="top" wrapText="1"/>
    </xf>
  </cellXfs>
  <cellStyles count="5">
    <cellStyle name="Currency" xfId="4" builtinId="4"/>
    <cellStyle name="Currency 2" xfId="3"/>
    <cellStyle name="Hyperlink" xfId="2" builtinId="8"/>
    <cellStyle name="Normal" xfId="0" builtinId="0"/>
    <cellStyle name="Normal 2" xfId="1"/>
  </cellStyles>
  <dxfs count="10">
    <dxf>
      <numFmt numFmtId="12" formatCode="&quot;$&quot;#,##0.00_);[Red]\(&quot;$&quot;#,##0.00\)"/>
    </dxf>
    <dxf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colors>
    <mruColors>
      <color rgb="FFDEF3C9"/>
      <color rgb="FF66FF66"/>
      <color rgb="FF70A32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10</xdr:row>
      <xdr:rowOff>0</xdr:rowOff>
    </xdr:from>
    <xdr:to>
      <xdr:col>3</xdr:col>
      <xdr:colOff>676276</xdr:colOff>
      <xdr:row>14</xdr:row>
      <xdr:rowOff>9524</xdr:rowOff>
    </xdr:to>
    <xdr:pic>
      <xdr:nvPicPr>
        <xdr:cNvPr id="2" name="Picture 2" descr="hud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381125"/>
          <a:ext cx="8858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</xdr:row>
          <xdr:rowOff>95250</xdr:rowOff>
        </xdr:from>
        <xdr:to>
          <xdr:col>7</xdr:col>
          <xdr:colOff>161925</xdr:colOff>
          <xdr:row>9</xdr:row>
          <xdr:rowOff>57150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</xdr:col>
      <xdr:colOff>613832</xdr:colOff>
      <xdr:row>2</xdr:row>
      <xdr:rowOff>31750</xdr:rowOff>
    </xdr:from>
    <xdr:to>
      <xdr:col>11</xdr:col>
      <xdr:colOff>11640</xdr:colOff>
      <xdr:row>7</xdr:row>
      <xdr:rowOff>127000</xdr:rowOff>
    </xdr:to>
    <xdr:sp macro="" textlink="">
      <xdr:nvSpPr>
        <xdr:cNvPr id="7" name="TextBox 6"/>
        <xdr:cNvSpPr txBox="1"/>
      </xdr:nvSpPr>
      <xdr:spPr>
        <a:xfrm>
          <a:off x="4582582" y="338667"/>
          <a:ext cx="2466975" cy="836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6622 South 1300 East</a:t>
          </a:r>
          <a:endParaRPr lang="en-US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Salt Lake City, UT 84121</a:t>
          </a:r>
        </a:p>
        <a:p>
          <a:pPr algn="r"/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P: 801-858-0033</a:t>
          </a:r>
        </a:p>
        <a:p>
          <a:pPr algn="r"/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F: 801-585-0031</a:t>
          </a:r>
        </a:p>
        <a:p>
          <a:pPr algn="r"/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www.HighlandTitleUtah.com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RateTable" displayName="RateTable" ref="A1:G157" totalsRowShown="0" headerRowDxfId="9" dataDxfId="8">
  <autoFilter ref="A1:G157"/>
  <tableColumns count="7">
    <tableColumn id="1" name="Coverage Amount" dataDxfId="7"/>
    <tableColumn id="7" name="Lookup Formula Coverage" dataDxfId="6"/>
    <tableColumn id="2" name="Standard Owner Calc" dataDxfId="5">
      <calculatedColumnFormula>C1+VLOOKUP(A2,BasicFees,2,TRUE)</calculatedColumnFormula>
    </tableColumn>
    <tableColumn id="3" name="Standard Owner" dataDxfId="4">
      <calculatedColumnFormula>ROUNDUP(C2,0)</calculatedColumnFormula>
    </tableColumn>
    <tableColumn id="4" name="Lender &amp; Builder" dataDxfId="3">
      <calculatedColumnFormula>IF(MOD(D2*0.682,1)&lt;=0.5,ROUNDDOWN(D2*0.682,0),ROUNDUP(D2*0.682,0))</calculatedColumnFormula>
    </tableColumn>
    <tableColumn id="5" name="Residential Refinance" dataDxfId="2">
      <calculatedColumnFormula>IF(MOD(D2*0.591,1)&lt;=0.5,ROUNDDOWN(D2*0.591,0),ROUNDUP(D2*0.591,0))</calculatedColumnFormula>
    </tableColumn>
    <tableColumn id="6" name="Eagle Owner" dataDxfId="1">
      <calculatedColumnFormula>ROUNDUP(C2*1.1,0)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M1:N10" totalsRowShown="0">
  <autoFilter ref="M1:N10"/>
  <tableColumns count="2">
    <tableColumn id="1" name="Basic Fees" dataDxfId="0"/>
    <tableColumn id="2" name="Add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7"/>
  <sheetViews>
    <sheetView windowProtection="1" showGridLines="0" tabSelected="1" zoomScaleNormal="100" zoomScaleSheetLayoutView="40" workbookViewId="0">
      <selection activeCell="E16" sqref="E16:H16"/>
    </sheetView>
  </sheetViews>
  <sheetFormatPr defaultRowHeight="12.75" x14ac:dyDescent="0.2"/>
  <cols>
    <col min="1" max="2" width="2.42578125" style="29" customWidth="1"/>
    <col min="3" max="3" width="11.42578125" style="29" customWidth="1"/>
    <col min="4" max="4" width="11.140625" style="29" bestFit="1" customWidth="1"/>
    <col min="5" max="5" width="10.140625" style="29" bestFit="1" customWidth="1"/>
    <col min="6" max="6" width="10.5703125" style="29" bestFit="1" customWidth="1"/>
    <col min="7" max="7" width="11.42578125" style="29" bestFit="1" customWidth="1"/>
    <col min="8" max="9" width="11.140625" style="29" customWidth="1"/>
    <col min="10" max="10" width="9.140625" style="29"/>
    <col min="11" max="11" width="14.5703125" style="29" customWidth="1"/>
    <col min="12" max="13" width="2.42578125" style="29" customWidth="1"/>
    <col min="14" max="258" width="9.140625" style="29"/>
    <col min="259" max="259" width="2.42578125" style="29" customWidth="1"/>
    <col min="260" max="260" width="11.42578125" style="29" customWidth="1"/>
    <col min="261" max="261" width="11.140625" style="29" bestFit="1" customWidth="1"/>
    <col min="262" max="262" width="10.140625" style="29" bestFit="1" customWidth="1"/>
    <col min="263" max="263" width="10.5703125" style="29" bestFit="1" customWidth="1"/>
    <col min="264" max="264" width="11.42578125" style="29" bestFit="1" customWidth="1"/>
    <col min="265" max="265" width="9.140625" style="29"/>
    <col min="266" max="266" width="11.140625" style="29" customWidth="1"/>
    <col min="267" max="267" width="9.140625" style="29"/>
    <col min="268" max="268" width="14.5703125" style="29" customWidth="1"/>
    <col min="269" max="514" width="9.140625" style="29"/>
    <col min="515" max="515" width="2.42578125" style="29" customWidth="1"/>
    <col min="516" max="516" width="11.42578125" style="29" customWidth="1"/>
    <col min="517" max="517" width="11.140625" style="29" bestFit="1" customWidth="1"/>
    <col min="518" max="518" width="10.140625" style="29" bestFit="1" customWidth="1"/>
    <col min="519" max="519" width="10.5703125" style="29" bestFit="1" customWidth="1"/>
    <col min="520" max="520" width="11.42578125" style="29" bestFit="1" customWidth="1"/>
    <col min="521" max="521" width="9.140625" style="29"/>
    <col min="522" max="522" width="11.140625" style="29" customWidth="1"/>
    <col min="523" max="523" width="9.140625" style="29"/>
    <col min="524" max="524" width="14.5703125" style="29" customWidth="1"/>
    <col min="525" max="770" width="9.140625" style="29"/>
    <col min="771" max="771" width="2.42578125" style="29" customWidth="1"/>
    <col min="772" max="772" width="11.42578125" style="29" customWidth="1"/>
    <col min="773" max="773" width="11.140625" style="29" bestFit="1" customWidth="1"/>
    <col min="774" max="774" width="10.140625" style="29" bestFit="1" customWidth="1"/>
    <col min="775" max="775" width="10.5703125" style="29" bestFit="1" customWidth="1"/>
    <col min="776" max="776" width="11.42578125" style="29" bestFit="1" customWidth="1"/>
    <col min="777" max="777" width="9.140625" style="29"/>
    <col min="778" max="778" width="11.140625" style="29" customWidth="1"/>
    <col min="779" max="779" width="9.140625" style="29"/>
    <col min="780" max="780" width="14.5703125" style="29" customWidth="1"/>
    <col min="781" max="1026" width="9.140625" style="29"/>
    <col min="1027" max="1027" width="2.42578125" style="29" customWidth="1"/>
    <col min="1028" max="1028" width="11.42578125" style="29" customWidth="1"/>
    <col min="1029" max="1029" width="11.140625" style="29" bestFit="1" customWidth="1"/>
    <col min="1030" max="1030" width="10.140625" style="29" bestFit="1" customWidth="1"/>
    <col min="1031" max="1031" width="10.5703125" style="29" bestFit="1" customWidth="1"/>
    <col min="1032" max="1032" width="11.42578125" style="29" bestFit="1" customWidth="1"/>
    <col min="1033" max="1033" width="9.140625" style="29"/>
    <col min="1034" max="1034" width="11.140625" style="29" customWidth="1"/>
    <col min="1035" max="1035" width="9.140625" style="29"/>
    <col min="1036" max="1036" width="14.5703125" style="29" customWidth="1"/>
    <col min="1037" max="1282" width="9.140625" style="29"/>
    <col min="1283" max="1283" width="2.42578125" style="29" customWidth="1"/>
    <col min="1284" max="1284" width="11.42578125" style="29" customWidth="1"/>
    <col min="1285" max="1285" width="11.140625" style="29" bestFit="1" customWidth="1"/>
    <col min="1286" max="1286" width="10.140625" style="29" bestFit="1" customWidth="1"/>
    <col min="1287" max="1287" width="10.5703125" style="29" bestFit="1" customWidth="1"/>
    <col min="1288" max="1288" width="11.42578125" style="29" bestFit="1" customWidth="1"/>
    <col min="1289" max="1289" width="9.140625" style="29"/>
    <col min="1290" max="1290" width="11.140625" style="29" customWidth="1"/>
    <col min="1291" max="1291" width="9.140625" style="29"/>
    <col min="1292" max="1292" width="14.5703125" style="29" customWidth="1"/>
    <col min="1293" max="1538" width="9.140625" style="29"/>
    <col min="1539" max="1539" width="2.42578125" style="29" customWidth="1"/>
    <col min="1540" max="1540" width="11.42578125" style="29" customWidth="1"/>
    <col min="1541" max="1541" width="11.140625" style="29" bestFit="1" customWidth="1"/>
    <col min="1542" max="1542" width="10.140625" style="29" bestFit="1" customWidth="1"/>
    <col min="1543" max="1543" width="10.5703125" style="29" bestFit="1" customWidth="1"/>
    <col min="1544" max="1544" width="11.42578125" style="29" bestFit="1" customWidth="1"/>
    <col min="1545" max="1545" width="9.140625" style="29"/>
    <col min="1546" max="1546" width="11.140625" style="29" customWidth="1"/>
    <col min="1547" max="1547" width="9.140625" style="29"/>
    <col min="1548" max="1548" width="14.5703125" style="29" customWidth="1"/>
    <col min="1549" max="1794" width="9.140625" style="29"/>
    <col min="1795" max="1795" width="2.42578125" style="29" customWidth="1"/>
    <col min="1796" max="1796" width="11.42578125" style="29" customWidth="1"/>
    <col min="1797" max="1797" width="11.140625" style="29" bestFit="1" customWidth="1"/>
    <col min="1798" max="1798" width="10.140625" style="29" bestFit="1" customWidth="1"/>
    <col min="1799" max="1799" width="10.5703125" style="29" bestFit="1" customWidth="1"/>
    <col min="1800" max="1800" width="11.42578125" style="29" bestFit="1" customWidth="1"/>
    <col min="1801" max="1801" width="9.140625" style="29"/>
    <col min="1802" max="1802" width="11.140625" style="29" customWidth="1"/>
    <col min="1803" max="1803" width="9.140625" style="29"/>
    <col min="1804" max="1804" width="14.5703125" style="29" customWidth="1"/>
    <col min="1805" max="2050" width="9.140625" style="29"/>
    <col min="2051" max="2051" width="2.42578125" style="29" customWidth="1"/>
    <col min="2052" max="2052" width="11.42578125" style="29" customWidth="1"/>
    <col min="2053" max="2053" width="11.140625" style="29" bestFit="1" customWidth="1"/>
    <col min="2054" max="2054" width="10.140625" style="29" bestFit="1" customWidth="1"/>
    <col min="2055" max="2055" width="10.5703125" style="29" bestFit="1" customWidth="1"/>
    <col min="2056" max="2056" width="11.42578125" style="29" bestFit="1" customWidth="1"/>
    <col min="2057" max="2057" width="9.140625" style="29"/>
    <col min="2058" max="2058" width="11.140625" style="29" customWidth="1"/>
    <col min="2059" max="2059" width="9.140625" style="29"/>
    <col min="2060" max="2060" width="14.5703125" style="29" customWidth="1"/>
    <col min="2061" max="2306" width="9.140625" style="29"/>
    <col min="2307" max="2307" width="2.42578125" style="29" customWidth="1"/>
    <col min="2308" max="2308" width="11.42578125" style="29" customWidth="1"/>
    <col min="2309" max="2309" width="11.140625" style="29" bestFit="1" customWidth="1"/>
    <col min="2310" max="2310" width="10.140625" style="29" bestFit="1" customWidth="1"/>
    <col min="2311" max="2311" width="10.5703125" style="29" bestFit="1" customWidth="1"/>
    <col min="2312" max="2312" width="11.42578125" style="29" bestFit="1" customWidth="1"/>
    <col min="2313" max="2313" width="9.140625" style="29"/>
    <col min="2314" max="2314" width="11.140625" style="29" customWidth="1"/>
    <col min="2315" max="2315" width="9.140625" style="29"/>
    <col min="2316" max="2316" width="14.5703125" style="29" customWidth="1"/>
    <col min="2317" max="2562" width="9.140625" style="29"/>
    <col min="2563" max="2563" width="2.42578125" style="29" customWidth="1"/>
    <col min="2564" max="2564" width="11.42578125" style="29" customWidth="1"/>
    <col min="2565" max="2565" width="11.140625" style="29" bestFit="1" customWidth="1"/>
    <col min="2566" max="2566" width="10.140625" style="29" bestFit="1" customWidth="1"/>
    <col min="2567" max="2567" width="10.5703125" style="29" bestFit="1" customWidth="1"/>
    <col min="2568" max="2568" width="11.42578125" style="29" bestFit="1" customWidth="1"/>
    <col min="2569" max="2569" width="9.140625" style="29"/>
    <col min="2570" max="2570" width="11.140625" style="29" customWidth="1"/>
    <col min="2571" max="2571" width="9.140625" style="29"/>
    <col min="2572" max="2572" width="14.5703125" style="29" customWidth="1"/>
    <col min="2573" max="2818" width="9.140625" style="29"/>
    <col min="2819" max="2819" width="2.42578125" style="29" customWidth="1"/>
    <col min="2820" max="2820" width="11.42578125" style="29" customWidth="1"/>
    <col min="2821" max="2821" width="11.140625" style="29" bestFit="1" customWidth="1"/>
    <col min="2822" max="2822" width="10.140625" style="29" bestFit="1" customWidth="1"/>
    <col min="2823" max="2823" width="10.5703125" style="29" bestFit="1" customWidth="1"/>
    <col min="2824" max="2824" width="11.42578125" style="29" bestFit="1" customWidth="1"/>
    <col min="2825" max="2825" width="9.140625" style="29"/>
    <col min="2826" max="2826" width="11.140625" style="29" customWidth="1"/>
    <col min="2827" max="2827" width="9.140625" style="29"/>
    <col min="2828" max="2828" width="14.5703125" style="29" customWidth="1"/>
    <col min="2829" max="3074" width="9.140625" style="29"/>
    <col min="3075" max="3075" width="2.42578125" style="29" customWidth="1"/>
    <col min="3076" max="3076" width="11.42578125" style="29" customWidth="1"/>
    <col min="3077" max="3077" width="11.140625" style="29" bestFit="1" customWidth="1"/>
    <col min="3078" max="3078" width="10.140625" style="29" bestFit="1" customWidth="1"/>
    <col min="3079" max="3079" width="10.5703125" style="29" bestFit="1" customWidth="1"/>
    <col min="3080" max="3080" width="11.42578125" style="29" bestFit="1" customWidth="1"/>
    <col min="3081" max="3081" width="9.140625" style="29"/>
    <col min="3082" max="3082" width="11.140625" style="29" customWidth="1"/>
    <col min="3083" max="3083" width="9.140625" style="29"/>
    <col min="3084" max="3084" width="14.5703125" style="29" customWidth="1"/>
    <col min="3085" max="3330" width="9.140625" style="29"/>
    <col min="3331" max="3331" width="2.42578125" style="29" customWidth="1"/>
    <col min="3332" max="3332" width="11.42578125" style="29" customWidth="1"/>
    <col min="3333" max="3333" width="11.140625" style="29" bestFit="1" customWidth="1"/>
    <col min="3334" max="3334" width="10.140625" style="29" bestFit="1" customWidth="1"/>
    <col min="3335" max="3335" width="10.5703125" style="29" bestFit="1" customWidth="1"/>
    <col min="3336" max="3336" width="11.42578125" style="29" bestFit="1" customWidth="1"/>
    <col min="3337" max="3337" width="9.140625" style="29"/>
    <col min="3338" max="3338" width="11.140625" style="29" customWidth="1"/>
    <col min="3339" max="3339" width="9.140625" style="29"/>
    <col min="3340" max="3340" width="14.5703125" style="29" customWidth="1"/>
    <col min="3341" max="3586" width="9.140625" style="29"/>
    <col min="3587" max="3587" width="2.42578125" style="29" customWidth="1"/>
    <col min="3588" max="3588" width="11.42578125" style="29" customWidth="1"/>
    <col min="3589" max="3589" width="11.140625" style="29" bestFit="1" customWidth="1"/>
    <col min="3590" max="3590" width="10.140625" style="29" bestFit="1" customWidth="1"/>
    <col min="3591" max="3591" width="10.5703125" style="29" bestFit="1" customWidth="1"/>
    <col min="3592" max="3592" width="11.42578125" style="29" bestFit="1" customWidth="1"/>
    <col min="3593" max="3593" width="9.140625" style="29"/>
    <col min="3594" max="3594" width="11.140625" style="29" customWidth="1"/>
    <col min="3595" max="3595" width="9.140625" style="29"/>
    <col min="3596" max="3596" width="14.5703125" style="29" customWidth="1"/>
    <col min="3597" max="3842" width="9.140625" style="29"/>
    <col min="3843" max="3843" width="2.42578125" style="29" customWidth="1"/>
    <col min="3844" max="3844" width="11.42578125" style="29" customWidth="1"/>
    <col min="3845" max="3845" width="11.140625" style="29" bestFit="1" customWidth="1"/>
    <col min="3846" max="3846" width="10.140625" style="29" bestFit="1" customWidth="1"/>
    <col min="3847" max="3847" width="10.5703125" style="29" bestFit="1" customWidth="1"/>
    <col min="3848" max="3848" width="11.42578125" style="29" bestFit="1" customWidth="1"/>
    <col min="3849" max="3849" width="9.140625" style="29"/>
    <col min="3850" max="3850" width="11.140625" style="29" customWidth="1"/>
    <col min="3851" max="3851" width="9.140625" style="29"/>
    <col min="3852" max="3852" width="14.5703125" style="29" customWidth="1"/>
    <col min="3853" max="4098" width="9.140625" style="29"/>
    <col min="4099" max="4099" width="2.42578125" style="29" customWidth="1"/>
    <col min="4100" max="4100" width="11.42578125" style="29" customWidth="1"/>
    <col min="4101" max="4101" width="11.140625" style="29" bestFit="1" customWidth="1"/>
    <col min="4102" max="4102" width="10.140625" style="29" bestFit="1" customWidth="1"/>
    <col min="4103" max="4103" width="10.5703125" style="29" bestFit="1" customWidth="1"/>
    <col min="4104" max="4104" width="11.42578125" style="29" bestFit="1" customWidth="1"/>
    <col min="4105" max="4105" width="9.140625" style="29"/>
    <col min="4106" max="4106" width="11.140625" style="29" customWidth="1"/>
    <col min="4107" max="4107" width="9.140625" style="29"/>
    <col min="4108" max="4108" width="14.5703125" style="29" customWidth="1"/>
    <col min="4109" max="4354" width="9.140625" style="29"/>
    <col min="4355" max="4355" width="2.42578125" style="29" customWidth="1"/>
    <col min="4356" max="4356" width="11.42578125" style="29" customWidth="1"/>
    <col min="4357" max="4357" width="11.140625" style="29" bestFit="1" customWidth="1"/>
    <col min="4358" max="4358" width="10.140625" style="29" bestFit="1" customWidth="1"/>
    <col min="4359" max="4359" width="10.5703125" style="29" bestFit="1" customWidth="1"/>
    <col min="4360" max="4360" width="11.42578125" style="29" bestFit="1" customWidth="1"/>
    <col min="4361" max="4361" width="9.140625" style="29"/>
    <col min="4362" max="4362" width="11.140625" style="29" customWidth="1"/>
    <col min="4363" max="4363" width="9.140625" style="29"/>
    <col min="4364" max="4364" width="14.5703125" style="29" customWidth="1"/>
    <col min="4365" max="4610" width="9.140625" style="29"/>
    <col min="4611" max="4611" width="2.42578125" style="29" customWidth="1"/>
    <col min="4612" max="4612" width="11.42578125" style="29" customWidth="1"/>
    <col min="4613" max="4613" width="11.140625" style="29" bestFit="1" customWidth="1"/>
    <col min="4614" max="4614" width="10.140625" style="29" bestFit="1" customWidth="1"/>
    <col min="4615" max="4615" width="10.5703125" style="29" bestFit="1" customWidth="1"/>
    <col min="4616" max="4616" width="11.42578125" style="29" bestFit="1" customWidth="1"/>
    <col min="4617" max="4617" width="9.140625" style="29"/>
    <col min="4618" max="4618" width="11.140625" style="29" customWidth="1"/>
    <col min="4619" max="4619" width="9.140625" style="29"/>
    <col min="4620" max="4620" width="14.5703125" style="29" customWidth="1"/>
    <col min="4621" max="4866" width="9.140625" style="29"/>
    <col min="4867" max="4867" width="2.42578125" style="29" customWidth="1"/>
    <col min="4868" max="4868" width="11.42578125" style="29" customWidth="1"/>
    <col min="4869" max="4869" width="11.140625" style="29" bestFit="1" customWidth="1"/>
    <col min="4870" max="4870" width="10.140625" style="29" bestFit="1" customWidth="1"/>
    <col min="4871" max="4871" width="10.5703125" style="29" bestFit="1" customWidth="1"/>
    <col min="4872" max="4872" width="11.42578125" style="29" bestFit="1" customWidth="1"/>
    <col min="4873" max="4873" width="9.140625" style="29"/>
    <col min="4874" max="4874" width="11.140625" style="29" customWidth="1"/>
    <col min="4875" max="4875" width="9.140625" style="29"/>
    <col min="4876" max="4876" width="14.5703125" style="29" customWidth="1"/>
    <col min="4877" max="5122" width="9.140625" style="29"/>
    <col min="5123" max="5123" width="2.42578125" style="29" customWidth="1"/>
    <col min="5124" max="5124" width="11.42578125" style="29" customWidth="1"/>
    <col min="5125" max="5125" width="11.140625" style="29" bestFit="1" customWidth="1"/>
    <col min="5126" max="5126" width="10.140625" style="29" bestFit="1" customWidth="1"/>
    <col min="5127" max="5127" width="10.5703125" style="29" bestFit="1" customWidth="1"/>
    <col min="5128" max="5128" width="11.42578125" style="29" bestFit="1" customWidth="1"/>
    <col min="5129" max="5129" width="9.140625" style="29"/>
    <col min="5130" max="5130" width="11.140625" style="29" customWidth="1"/>
    <col min="5131" max="5131" width="9.140625" style="29"/>
    <col min="5132" max="5132" width="14.5703125" style="29" customWidth="1"/>
    <col min="5133" max="5378" width="9.140625" style="29"/>
    <col min="5379" max="5379" width="2.42578125" style="29" customWidth="1"/>
    <col min="5380" max="5380" width="11.42578125" style="29" customWidth="1"/>
    <col min="5381" max="5381" width="11.140625" style="29" bestFit="1" customWidth="1"/>
    <col min="5382" max="5382" width="10.140625" style="29" bestFit="1" customWidth="1"/>
    <col min="5383" max="5383" width="10.5703125" style="29" bestFit="1" customWidth="1"/>
    <col min="5384" max="5384" width="11.42578125" style="29" bestFit="1" customWidth="1"/>
    <col min="5385" max="5385" width="9.140625" style="29"/>
    <col min="5386" max="5386" width="11.140625" style="29" customWidth="1"/>
    <col min="5387" max="5387" width="9.140625" style="29"/>
    <col min="5388" max="5388" width="14.5703125" style="29" customWidth="1"/>
    <col min="5389" max="5634" width="9.140625" style="29"/>
    <col min="5635" max="5635" width="2.42578125" style="29" customWidth="1"/>
    <col min="5636" max="5636" width="11.42578125" style="29" customWidth="1"/>
    <col min="5637" max="5637" width="11.140625" style="29" bestFit="1" customWidth="1"/>
    <col min="5638" max="5638" width="10.140625" style="29" bestFit="1" customWidth="1"/>
    <col min="5639" max="5639" width="10.5703125" style="29" bestFit="1" customWidth="1"/>
    <col min="5640" max="5640" width="11.42578125" style="29" bestFit="1" customWidth="1"/>
    <col min="5641" max="5641" width="9.140625" style="29"/>
    <col min="5642" max="5642" width="11.140625" style="29" customWidth="1"/>
    <col min="5643" max="5643" width="9.140625" style="29"/>
    <col min="5644" max="5644" width="14.5703125" style="29" customWidth="1"/>
    <col min="5645" max="5890" width="9.140625" style="29"/>
    <col min="5891" max="5891" width="2.42578125" style="29" customWidth="1"/>
    <col min="5892" max="5892" width="11.42578125" style="29" customWidth="1"/>
    <col min="5893" max="5893" width="11.140625" style="29" bestFit="1" customWidth="1"/>
    <col min="5894" max="5894" width="10.140625" style="29" bestFit="1" customWidth="1"/>
    <col min="5895" max="5895" width="10.5703125" style="29" bestFit="1" customWidth="1"/>
    <col min="5896" max="5896" width="11.42578125" style="29" bestFit="1" customWidth="1"/>
    <col min="5897" max="5897" width="9.140625" style="29"/>
    <col min="5898" max="5898" width="11.140625" style="29" customWidth="1"/>
    <col min="5899" max="5899" width="9.140625" style="29"/>
    <col min="5900" max="5900" width="14.5703125" style="29" customWidth="1"/>
    <col min="5901" max="6146" width="9.140625" style="29"/>
    <col min="6147" max="6147" width="2.42578125" style="29" customWidth="1"/>
    <col min="6148" max="6148" width="11.42578125" style="29" customWidth="1"/>
    <col min="6149" max="6149" width="11.140625" style="29" bestFit="1" customWidth="1"/>
    <col min="6150" max="6150" width="10.140625" style="29" bestFit="1" customWidth="1"/>
    <col min="6151" max="6151" width="10.5703125" style="29" bestFit="1" customWidth="1"/>
    <col min="6152" max="6152" width="11.42578125" style="29" bestFit="1" customWidth="1"/>
    <col min="6153" max="6153" width="9.140625" style="29"/>
    <col min="6154" max="6154" width="11.140625" style="29" customWidth="1"/>
    <col min="6155" max="6155" width="9.140625" style="29"/>
    <col min="6156" max="6156" width="14.5703125" style="29" customWidth="1"/>
    <col min="6157" max="6402" width="9.140625" style="29"/>
    <col min="6403" max="6403" width="2.42578125" style="29" customWidth="1"/>
    <col min="6404" max="6404" width="11.42578125" style="29" customWidth="1"/>
    <col min="6405" max="6405" width="11.140625" style="29" bestFit="1" customWidth="1"/>
    <col min="6406" max="6406" width="10.140625" style="29" bestFit="1" customWidth="1"/>
    <col min="6407" max="6407" width="10.5703125" style="29" bestFit="1" customWidth="1"/>
    <col min="6408" max="6408" width="11.42578125" style="29" bestFit="1" customWidth="1"/>
    <col min="6409" max="6409" width="9.140625" style="29"/>
    <col min="6410" max="6410" width="11.140625" style="29" customWidth="1"/>
    <col min="6411" max="6411" width="9.140625" style="29"/>
    <col min="6412" max="6412" width="14.5703125" style="29" customWidth="1"/>
    <col min="6413" max="6658" width="9.140625" style="29"/>
    <col min="6659" max="6659" width="2.42578125" style="29" customWidth="1"/>
    <col min="6660" max="6660" width="11.42578125" style="29" customWidth="1"/>
    <col min="6661" max="6661" width="11.140625" style="29" bestFit="1" customWidth="1"/>
    <col min="6662" max="6662" width="10.140625" style="29" bestFit="1" customWidth="1"/>
    <col min="6663" max="6663" width="10.5703125" style="29" bestFit="1" customWidth="1"/>
    <col min="6664" max="6664" width="11.42578125" style="29" bestFit="1" customWidth="1"/>
    <col min="6665" max="6665" width="9.140625" style="29"/>
    <col min="6666" max="6666" width="11.140625" style="29" customWidth="1"/>
    <col min="6667" max="6667" width="9.140625" style="29"/>
    <col min="6668" max="6668" width="14.5703125" style="29" customWidth="1"/>
    <col min="6669" max="6914" width="9.140625" style="29"/>
    <col min="6915" max="6915" width="2.42578125" style="29" customWidth="1"/>
    <col min="6916" max="6916" width="11.42578125" style="29" customWidth="1"/>
    <col min="6917" max="6917" width="11.140625" style="29" bestFit="1" customWidth="1"/>
    <col min="6918" max="6918" width="10.140625" style="29" bestFit="1" customWidth="1"/>
    <col min="6919" max="6919" width="10.5703125" style="29" bestFit="1" customWidth="1"/>
    <col min="6920" max="6920" width="11.42578125" style="29" bestFit="1" customWidth="1"/>
    <col min="6921" max="6921" width="9.140625" style="29"/>
    <col min="6922" max="6922" width="11.140625" style="29" customWidth="1"/>
    <col min="6923" max="6923" width="9.140625" style="29"/>
    <col min="6924" max="6924" width="14.5703125" style="29" customWidth="1"/>
    <col min="6925" max="7170" width="9.140625" style="29"/>
    <col min="7171" max="7171" width="2.42578125" style="29" customWidth="1"/>
    <col min="7172" max="7172" width="11.42578125" style="29" customWidth="1"/>
    <col min="7173" max="7173" width="11.140625" style="29" bestFit="1" customWidth="1"/>
    <col min="7174" max="7174" width="10.140625" style="29" bestFit="1" customWidth="1"/>
    <col min="7175" max="7175" width="10.5703125" style="29" bestFit="1" customWidth="1"/>
    <col min="7176" max="7176" width="11.42578125" style="29" bestFit="1" customWidth="1"/>
    <col min="7177" max="7177" width="9.140625" style="29"/>
    <col min="7178" max="7178" width="11.140625" style="29" customWidth="1"/>
    <col min="7179" max="7179" width="9.140625" style="29"/>
    <col min="7180" max="7180" width="14.5703125" style="29" customWidth="1"/>
    <col min="7181" max="7426" width="9.140625" style="29"/>
    <col min="7427" max="7427" width="2.42578125" style="29" customWidth="1"/>
    <col min="7428" max="7428" width="11.42578125" style="29" customWidth="1"/>
    <col min="7429" max="7429" width="11.140625" style="29" bestFit="1" customWidth="1"/>
    <col min="7430" max="7430" width="10.140625" style="29" bestFit="1" customWidth="1"/>
    <col min="7431" max="7431" width="10.5703125" style="29" bestFit="1" customWidth="1"/>
    <col min="7432" max="7432" width="11.42578125" style="29" bestFit="1" customWidth="1"/>
    <col min="7433" max="7433" width="9.140625" style="29"/>
    <col min="7434" max="7434" width="11.140625" style="29" customWidth="1"/>
    <col min="7435" max="7435" width="9.140625" style="29"/>
    <col min="7436" max="7436" width="14.5703125" style="29" customWidth="1"/>
    <col min="7437" max="7682" width="9.140625" style="29"/>
    <col min="7683" max="7683" width="2.42578125" style="29" customWidth="1"/>
    <col min="7684" max="7684" width="11.42578125" style="29" customWidth="1"/>
    <col min="7685" max="7685" width="11.140625" style="29" bestFit="1" customWidth="1"/>
    <col min="7686" max="7686" width="10.140625" style="29" bestFit="1" customWidth="1"/>
    <col min="7687" max="7687" width="10.5703125" style="29" bestFit="1" customWidth="1"/>
    <col min="7688" max="7688" width="11.42578125" style="29" bestFit="1" customWidth="1"/>
    <col min="7689" max="7689" width="9.140625" style="29"/>
    <col min="7690" max="7690" width="11.140625" style="29" customWidth="1"/>
    <col min="7691" max="7691" width="9.140625" style="29"/>
    <col min="7692" max="7692" width="14.5703125" style="29" customWidth="1"/>
    <col min="7693" max="7938" width="9.140625" style="29"/>
    <col min="7939" max="7939" width="2.42578125" style="29" customWidth="1"/>
    <col min="7940" max="7940" width="11.42578125" style="29" customWidth="1"/>
    <col min="7941" max="7941" width="11.140625" style="29" bestFit="1" customWidth="1"/>
    <col min="7942" max="7942" width="10.140625" style="29" bestFit="1" customWidth="1"/>
    <col min="7943" max="7943" width="10.5703125" style="29" bestFit="1" customWidth="1"/>
    <col min="7944" max="7944" width="11.42578125" style="29" bestFit="1" customWidth="1"/>
    <col min="7945" max="7945" width="9.140625" style="29"/>
    <col min="7946" max="7946" width="11.140625" style="29" customWidth="1"/>
    <col min="7947" max="7947" width="9.140625" style="29"/>
    <col min="7948" max="7948" width="14.5703125" style="29" customWidth="1"/>
    <col min="7949" max="8194" width="9.140625" style="29"/>
    <col min="8195" max="8195" width="2.42578125" style="29" customWidth="1"/>
    <col min="8196" max="8196" width="11.42578125" style="29" customWidth="1"/>
    <col min="8197" max="8197" width="11.140625" style="29" bestFit="1" customWidth="1"/>
    <col min="8198" max="8198" width="10.140625" style="29" bestFit="1" customWidth="1"/>
    <col min="8199" max="8199" width="10.5703125" style="29" bestFit="1" customWidth="1"/>
    <col min="8200" max="8200" width="11.42578125" style="29" bestFit="1" customWidth="1"/>
    <col min="8201" max="8201" width="9.140625" style="29"/>
    <col min="8202" max="8202" width="11.140625" style="29" customWidth="1"/>
    <col min="8203" max="8203" width="9.140625" style="29"/>
    <col min="8204" max="8204" width="14.5703125" style="29" customWidth="1"/>
    <col min="8205" max="8450" width="9.140625" style="29"/>
    <col min="8451" max="8451" width="2.42578125" style="29" customWidth="1"/>
    <col min="8452" max="8452" width="11.42578125" style="29" customWidth="1"/>
    <col min="8453" max="8453" width="11.140625" style="29" bestFit="1" customWidth="1"/>
    <col min="8454" max="8454" width="10.140625" style="29" bestFit="1" customWidth="1"/>
    <col min="8455" max="8455" width="10.5703125" style="29" bestFit="1" customWidth="1"/>
    <col min="8456" max="8456" width="11.42578125" style="29" bestFit="1" customWidth="1"/>
    <col min="8457" max="8457" width="9.140625" style="29"/>
    <col min="8458" max="8458" width="11.140625" style="29" customWidth="1"/>
    <col min="8459" max="8459" width="9.140625" style="29"/>
    <col min="8460" max="8460" width="14.5703125" style="29" customWidth="1"/>
    <col min="8461" max="8706" width="9.140625" style="29"/>
    <col min="8707" max="8707" width="2.42578125" style="29" customWidth="1"/>
    <col min="8708" max="8708" width="11.42578125" style="29" customWidth="1"/>
    <col min="8709" max="8709" width="11.140625" style="29" bestFit="1" customWidth="1"/>
    <col min="8710" max="8710" width="10.140625" style="29" bestFit="1" customWidth="1"/>
    <col min="8711" max="8711" width="10.5703125" style="29" bestFit="1" customWidth="1"/>
    <col min="8712" max="8712" width="11.42578125" style="29" bestFit="1" customWidth="1"/>
    <col min="8713" max="8713" width="9.140625" style="29"/>
    <col min="8714" max="8714" width="11.140625" style="29" customWidth="1"/>
    <col min="8715" max="8715" width="9.140625" style="29"/>
    <col min="8716" max="8716" width="14.5703125" style="29" customWidth="1"/>
    <col min="8717" max="8962" width="9.140625" style="29"/>
    <col min="8963" max="8963" width="2.42578125" style="29" customWidth="1"/>
    <col min="8964" max="8964" width="11.42578125" style="29" customWidth="1"/>
    <col min="8965" max="8965" width="11.140625" style="29" bestFit="1" customWidth="1"/>
    <col min="8966" max="8966" width="10.140625" style="29" bestFit="1" customWidth="1"/>
    <col min="8967" max="8967" width="10.5703125" style="29" bestFit="1" customWidth="1"/>
    <col min="8968" max="8968" width="11.42578125" style="29" bestFit="1" customWidth="1"/>
    <col min="8969" max="8969" width="9.140625" style="29"/>
    <col min="8970" max="8970" width="11.140625" style="29" customWidth="1"/>
    <col min="8971" max="8971" width="9.140625" style="29"/>
    <col min="8972" max="8972" width="14.5703125" style="29" customWidth="1"/>
    <col min="8973" max="9218" width="9.140625" style="29"/>
    <col min="9219" max="9219" width="2.42578125" style="29" customWidth="1"/>
    <col min="9220" max="9220" width="11.42578125" style="29" customWidth="1"/>
    <col min="9221" max="9221" width="11.140625" style="29" bestFit="1" customWidth="1"/>
    <col min="9222" max="9222" width="10.140625" style="29" bestFit="1" customWidth="1"/>
    <col min="9223" max="9223" width="10.5703125" style="29" bestFit="1" customWidth="1"/>
    <col min="9224" max="9224" width="11.42578125" style="29" bestFit="1" customWidth="1"/>
    <col min="9225" max="9225" width="9.140625" style="29"/>
    <col min="9226" max="9226" width="11.140625" style="29" customWidth="1"/>
    <col min="9227" max="9227" width="9.140625" style="29"/>
    <col min="9228" max="9228" width="14.5703125" style="29" customWidth="1"/>
    <col min="9229" max="9474" width="9.140625" style="29"/>
    <col min="9475" max="9475" width="2.42578125" style="29" customWidth="1"/>
    <col min="9476" max="9476" width="11.42578125" style="29" customWidth="1"/>
    <col min="9477" max="9477" width="11.140625" style="29" bestFit="1" customWidth="1"/>
    <col min="9478" max="9478" width="10.140625" style="29" bestFit="1" customWidth="1"/>
    <col min="9479" max="9479" width="10.5703125" style="29" bestFit="1" customWidth="1"/>
    <col min="9480" max="9480" width="11.42578125" style="29" bestFit="1" customWidth="1"/>
    <col min="9481" max="9481" width="9.140625" style="29"/>
    <col min="9482" max="9482" width="11.140625" style="29" customWidth="1"/>
    <col min="9483" max="9483" width="9.140625" style="29"/>
    <col min="9484" max="9484" width="14.5703125" style="29" customWidth="1"/>
    <col min="9485" max="9730" width="9.140625" style="29"/>
    <col min="9731" max="9731" width="2.42578125" style="29" customWidth="1"/>
    <col min="9732" max="9732" width="11.42578125" style="29" customWidth="1"/>
    <col min="9733" max="9733" width="11.140625" style="29" bestFit="1" customWidth="1"/>
    <col min="9734" max="9734" width="10.140625" style="29" bestFit="1" customWidth="1"/>
    <col min="9735" max="9735" width="10.5703125" style="29" bestFit="1" customWidth="1"/>
    <col min="9736" max="9736" width="11.42578125" style="29" bestFit="1" customWidth="1"/>
    <col min="9737" max="9737" width="9.140625" style="29"/>
    <col min="9738" max="9738" width="11.140625" style="29" customWidth="1"/>
    <col min="9739" max="9739" width="9.140625" style="29"/>
    <col min="9740" max="9740" width="14.5703125" style="29" customWidth="1"/>
    <col min="9741" max="9986" width="9.140625" style="29"/>
    <col min="9987" max="9987" width="2.42578125" style="29" customWidth="1"/>
    <col min="9988" max="9988" width="11.42578125" style="29" customWidth="1"/>
    <col min="9989" max="9989" width="11.140625" style="29" bestFit="1" customWidth="1"/>
    <col min="9990" max="9990" width="10.140625" style="29" bestFit="1" customWidth="1"/>
    <col min="9991" max="9991" width="10.5703125" style="29" bestFit="1" customWidth="1"/>
    <col min="9992" max="9992" width="11.42578125" style="29" bestFit="1" customWidth="1"/>
    <col min="9993" max="9993" width="9.140625" style="29"/>
    <col min="9994" max="9994" width="11.140625" style="29" customWidth="1"/>
    <col min="9995" max="9995" width="9.140625" style="29"/>
    <col min="9996" max="9996" width="14.5703125" style="29" customWidth="1"/>
    <col min="9997" max="10242" width="9.140625" style="29"/>
    <col min="10243" max="10243" width="2.42578125" style="29" customWidth="1"/>
    <col min="10244" max="10244" width="11.42578125" style="29" customWidth="1"/>
    <col min="10245" max="10245" width="11.140625" style="29" bestFit="1" customWidth="1"/>
    <col min="10246" max="10246" width="10.140625" style="29" bestFit="1" customWidth="1"/>
    <col min="10247" max="10247" width="10.5703125" style="29" bestFit="1" customWidth="1"/>
    <col min="10248" max="10248" width="11.42578125" style="29" bestFit="1" customWidth="1"/>
    <col min="10249" max="10249" width="9.140625" style="29"/>
    <col min="10250" max="10250" width="11.140625" style="29" customWidth="1"/>
    <col min="10251" max="10251" width="9.140625" style="29"/>
    <col min="10252" max="10252" width="14.5703125" style="29" customWidth="1"/>
    <col min="10253" max="10498" width="9.140625" style="29"/>
    <col min="10499" max="10499" width="2.42578125" style="29" customWidth="1"/>
    <col min="10500" max="10500" width="11.42578125" style="29" customWidth="1"/>
    <col min="10501" max="10501" width="11.140625" style="29" bestFit="1" customWidth="1"/>
    <col min="10502" max="10502" width="10.140625" style="29" bestFit="1" customWidth="1"/>
    <col min="10503" max="10503" width="10.5703125" style="29" bestFit="1" customWidth="1"/>
    <col min="10504" max="10504" width="11.42578125" style="29" bestFit="1" customWidth="1"/>
    <col min="10505" max="10505" width="9.140625" style="29"/>
    <col min="10506" max="10506" width="11.140625" style="29" customWidth="1"/>
    <col min="10507" max="10507" width="9.140625" style="29"/>
    <col min="10508" max="10508" width="14.5703125" style="29" customWidth="1"/>
    <col min="10509" max="10754" width="9.140625" style="29"/>
    <col min="10755" max="10755" width="2.42578125" style="29" customWidth="1"/>
    <col min="10756" max="10756" width="11.42578125" style="29" customWidth="1"/>
    <col min="10757" max="10757" width="11.140625" style="29" bestFit="1" customWidth="1"/>
    <col min="10758" max="10758" width="10.140625" style="29" bestFit="1" customWidth="1"/>
    <col min="10759" max="10759" width="10.5703125" style="29" bestFit="1" customWidth="1"/>
    <col min="10760" max="10760" width="11.42578125" style="29" bestFit="1" customWidth="1"/>
    <col min="10761" max="10761" width="9.140625" style="29"/>
    <col min="10762" max="10762" width="11.140625" style="29" customWidth="1"/>
    <col min="10763" max="10763" width="9.140625" style="29"/>
    <col min="10764" max="10764" width="14.5703125" style="29" customWidth="1"/>
    <col min="10765" max="11010" width="9.140625" style="29"/>
    <col min="11011" max="11011" width="2.42578125" style="29" customWidth="1"/>
    <col min="11012" max="11012" width="11.42578125" style="29" customWidth="1"/>
    <col min="11013" max="11013" width="11.140625" style="29" bestFit="1" customWidth="1"/>
    <col min="11014" max="11014" width="10.140625" style="29" bestFit="1" customWidth="1"/>
    <col min="11015" max="11015" width="10.5703125" style="29" bestFit="1" customWidth="1"/>
    <col min="11016" max="11016" width="11.42578125" style="29" bestFit="1" customWidth="1"/>
    <col min="11017" max="11017" width="9.140625" style="29"/>
    <col min="11018" max="11018" width="11.140625" style="29" customWidth="1"/>
    <col min="11019" max="11019" width="9.140625" style="29"/>
    <col min="11020" max="11020" width="14.5703125" style="29" customWidth="1"/>
    <col min="11021" max="11266" width="9.140625" style="29"/>
    <col min="11267" max="11267" width="2.42578125" style="29" customWidth="1"/>
    <col min="11268" max="11268" width="11.42578125" style="29" customWidth="1"/>
    <col min="11269" max="11269" width="11.140625" style="29" bestFit="1" customWidth="1"/>
    <col min="11270" max="11270" width="10.140625" style="29" bestFit="1" customWidth="1"/>
    <col min="11271" max="11271" width="10.5703125" style="29" bestFit="1" customWidth="1"/>
    <col min="11272" max="11272" width="11.42578125" style="29" bestFit="1" customWidth="1"/>
    <col min="11273" max="11273" width="9.140625" style="29"/>
    <col min="11274" max="11274" width="11.140625" style="29" customWidth="1"/>
    <col min="11275" max="11275" width="9.140625" style="29"/>
    <col min="11276" max="11276" width="14.5703125" style="29" customWidth="1"/>
    <col min="11277" max="11522" width="9.140625" style="29"/>
    <col min="11523" max="11523" width="2.42578125" style="29" customWidth="1"/>
    <col min="11524" max="11524" width="11.42578125" style="29" customWidth="1"/>
    <col min="11525" max="11525" width="11.140625" style="29" bestFit="1" customWidth="1"/>
    <col min="11526" max="11526" width="10.140625" style="29" bestFit="1" customWidth="1"/>
    <col min="11527" max="11527" width="10.5703125" style="29" bestFit="1" customWidth="1"/>
    <col min="11528" max="11528" width="11.42578125" style="29" bestFit="1" customWidth="1"/>
    <col min="11529" max="11529" width="9.140625" style="29"/>
    <col min="11530" max="11530" width="11.140625" style="29" customWidth="1"/>
    <col min="11531" max="11531" width="9.140625" style="29"/>
    <col min="11532" max="11532" width="14.5703125" style="29" customWidth="1"/>
    <col min="11533" max="11778" width="9.140625" style="29"/>
    <col min="11779" max="11779" width="2.42578125" style="29" customWidth="1"/>
    <col min="11780" max="11780" width="11.42578125" style="29" customWidth="1"/>
    <col min="11781" max="11781" width="11.140625" style="29" bestFit="1" customWidth="1"/>
    <col min="11782" max="11782" width="10.140625" style="29" bestFit="1" customWidth="1"/>
    <col min="11783" max="11783" width="10.5703125" style="29" bestFit="1" customWidth="1"/>
    <col min="11784" max="11784" width="11.42578125" style="29" bestFit="1" customWidth="1"/>
    <col min="11785" max="11785" width="9.140625" style="29"/>
    <col min="11786" max="11786" width="11.140625" style="29" customWidth="1"/>
    <col min="11787" max="11787" width="9.140625" style="29"/>
    <col min="11788" max="11788" width="14.5703125" style="29" customWidth="1"/>
    <col min="11789" max="12034" width="9.140625" style="29"/>
    <col min="12035" max="12035" width="2.42578125" style="29" customWidth="1"/>
    <col min="12036" max="12036" width="11.42578125" style="29" customWidth="1"/>
    <col min="12037" max="12037" width="11.140625" style="29" bestFit="1" customWidth="1"/>
    <col min="12038" max="12038" width="10.140625" style="29" bestFit="1" customWidth="1"/>
    <col min="12039" max="12039" width="10.5703125" style="29" bestFit="1" customWidth="1"/>
    <col min="12040" max="12040" width="11.42578125" style="29" bestFit="1" customWidth="1"/>
    <col min="12041" max="12041" width="9.140625" style="29"/>
    <col min="12042" max="12042" width="11.140625" style="29" customWidth="1"/>
    <col min="12043" max="12043" width="9.140625" style="29"/>
    <col min="12044" max="12044" width="14.5703125" style="29" customWidth="1"/>
    <col min="12045" max="12290" width="9.140625" style="29"/>
    <col min="12291" max="12291" width="2.42578125" style="29" customWidth="1"/>
    <col min="12292" max="12292" width="11.42578125" style="29" customWidth="1"/>
    <col min="12293" max="12293" width="11.140625" style="29" bestFit="1" customWidth="1"/>
    <col min="12294" max="12294" width="10.140625" style="29" bestFit="1" customWidth="1"/>
    <col min="12295" max="12295" width="10.5703125" style="29" bestFit="1" customWidth="1"/>
    <col min="12296" max="12296" width="11.42578125" style="29" bestFit="1" customWidth="1"/>
    <col min="12297" max="12297" width="9.140625" style="29"/>
    <col min="12298" max="12298" width="11.140625" style="29" customWidth="1"/>
    <col min="12299" max="12299" width="9.140625" style="29"/>
    <col min="12300" max="12300" width="14.5703125" style="29" customWidth="1"/>
    <col min="12301" max="12546" width="9.140625" style="29"/>
    <col min="12547" max="12547" width="2.42578125" style="29" customWidth="1"/>
    <col min="12548" max="12548" width="11.42578125" style="29" customWidth="1"/>
    <col min="12549" max="12549" width="11.140625" style="29" bestFit="1" customWidth="1"/>
    <col min="12550" max="12550" width="10.140625" style="29" bestFit="1" customWidth="1"/>
    <col min="12551" max="12551" width="10.5703125" style="29" bestFit="1" customWidth="1"/>
    <col min="12552" max="12552" width="11.42578125" style="29" bestFit="1" customWidth="1"/>
    <col min="12553" max="12553" width="9.140625" style="29"/>
    <col min="12554" max="12554" width="11.140625" style="29" customWidth="1"/>
    <col min="12555" max="12555" width="9.140625" style="29"/>
    <col min="12556" max="12556" width="14.5703125" style="29" customWidth="1"/>
    <col min="12557" max="12802" width="9.140625" style="29"/>
    <col min="12803" max="12803" width="2.42578125" style="29" customWidth="1"/>
    <col min="12804" max="12804" width="11.42578125" style="29" customWidth="1"/>
    <col min="12805" max="12805" width="11.140625" style="29" bestFit="1" customWidth="1"/>
    <col min="12806" max="12806" width="10.140625" style="29" bestFit="1" customWidth="1"/>
    <col min="12807" max="12807" width="10.5703125" style="29" bestFit="1" customWidth="1"/>
    <col min="12808" max="12808" width="11.42578125" style="29" bestFit="1" customWidth="1"/>
    <col min="12809" max="12809" width="9.140625" style="29"/>
    <col min="12810" max="12810" width="11.140625" style="29" customWidth="1"/>
    <col min="12811" max="12811" width="9.140625" style="29"/>
    <col min="12812" max="12812" width="14.5703125" style="29" customWidth="1"/>
    <col min="12813" max="13058" width="9.140625" style="29"/>
    <col min="13059" max="13059" width="2.42578125" style="29" customWidth="1"/>
    <col min="13060" max="13060" width="11.42578125" style="29" customWidth="1"/>
    <col min="13061" max="13061" width="11.140625" style="29" bestFit="1" customWidth="1"/>
    <col min="13062" max="13062" width="10.140625" style="29" bestFit="1" customWidth="1"/>
    <col min="13063" max="13063" width="10.5703125" style="29" bestFit="1" customWidth="1"/>
    <col min="13064" max="13064" width="11.42578125" style="29" bestFit="1" customWidth="1"/>
    <col min="13065" max="13065" width="9.140625" style="29"/>
    <col min="13066" max="13066" width="11.140625" style="29" customWidth="1"/>
    <col min="13067" max="13067" width="9.140625" style="29"/>
    <col min="13068" max="13068" width="14.5703125" style="29" customWidth="1"/>
    <col min="13069" max="13314" width="9.140625" style="29"/>
    <col min="13315" max="13315" width="2.42578125" style="29" customWidth="1"/>
    <col min="13316" max="13316" width="11.42578125" style="29" customWidth="1"/>
    <col min="13317" max="13317" width="11.140625" style="29" bestFit="1" customWidth="1"/>
    <col min="13318" max="13318" width="10.140625" style="29" bestFit="1" customWidth="1"/>
    <col min="13319" max="13319" width="10.5703125" style="29" bestFit="1" customWidth="1"/>
    <col min="13320" max="13320" width="11.42578125" style="29" bestFit="1" customWidth="1"/>
    <col min="13321" max="13321" width="9.140625" style="29"/>
    <col min="13322" max="13322" width="11.140625" style="29" customWidth="1"/>
    <col min="13323" max="13323" width="9.140625" style="29"/>
    <col min="13324" max="13324" width="14.5703125" style="29" customWidth="1"/>
    <col min="13325" max="13570" width="9.140625" style="29"/>
    <col min="13571" max="13571" width="2.42578125" style="29" customWidth="1"/>
    <col min="13572" max="13572" width="11.42578125" style="29" customWidth="1"/>
    <col min="13573" max="13573" width="11.140625" style="29" bestFit="1" customWidth="1"/>
    <col min="13574" max="13574" width="10.140625" style="29" bestFit="1" customWidth="1"/>
    <col min="13575" max="13575" width="10.5703125" style="29" bestFit="1" customWidth="1"/>
    <col min="13576" max="13576" width="11.42578125" style="29" bestFit="1" customWidth="1"/>
    <col min="13577" max="13577" width="9.140625" style="29"/>
    <col min="13578" max="13578" width="11.140625" style="29" customWidth="1"/>
    <col min="13579" max="13579" width="9.140625" style="29"/>
    <col min="13580" max="13580" width="14.5703125" style="29" customWidth="1"/>
    <col min="13581" max="13826" width="9.140625" style="29"/>
    <col min="13827" max="13827" width="2.42578125" style="29" customWidth="1"/>
    <col min="13828" max="13828" width="11.42578125" style="29" customWidth="1"/>
    <col min="13829" max="13829" width="11.140625" style="29" bestFit="1" customWidth="1"/>
    <col min="13830" max="13830" width="10.140625" style="29" bestFit="1" customWidth="1"/>
    <col min="13831" max="13831" width="10.5703125" style="29" bestFit="1" customWidth="1"/>
    <col min="13832" max="13832" width="11.42578125" style="29" bestFit="1" customWidth="1"/>
    <col min="13833" max="13833" width="9.140625" style="29"/>
    <col min="13834" max="13834" width="11.140625" style="29" customWidth="1"/>
    <col min="13835" max="13835" width="9.140625" style="29"/>
    <col min="13836" max="13836" width="14.5703125" style="29" customWidth="1"/>
    <col min="13837" max="14082" width="9.140625" style="29"/>
    <col min="14083" max="14083" width="2.42578125" style="29" customWidth="1"/>
    <col min="14084" max="14084" width="11.42578125" style="29" customWidth="1"/>
    <col min="14085" max="14085" width="11.140625" style="29" bestFit="1" customWidth="1"/>
    <col min="14086" max="14086" width="10.140625" style="29" bestFit="1" customWidth="1"/>
    <col min="14087" max="14087" width="10.5703125" style="29" bestFit="1" customWidth="1"/>
    <col min="14088" max="14088" width="11.42578125" style="29" bestFit="1" customWidth="1"/>
    <col min="14089" max="14089" width="9.140625" style="29"/>
    <col min="14090" max="14090" width="11.140625" style="29" customWidth="1"/>
    <col min="14091" max="14091" width="9.140625" style="29"/>
    <col min="14092" max="14092" width="14.5703125" style="29" customWidth="1"/>
    <col min="14093" max="14338" width="9.140625" style="29"/>
    <col min="14339" max="14339" width="2.42578125" style="29" customWidth="1"/>
    <col min="14340" max="14340" width="11.42578125" style="29" customWidth="1"/>
    <col min="14341" max="14341" width="11.140625" style="29" bestFit="1" customWidth="1"/>
    <col min="14342" max="14342" width="10.140625" style="29" bestFit="1" customWidth="1"/>
    <col min="14343" max="14343" width="10.5703125" style="29" bestFit="1" customWidth="1"/>
    <col min="14344" max="14344" width="11.42578125" style="29" bestFit="1" customWidth="1"/>
    <col min="14345" max="14345" width="9.140625" style="29"/>
    <col min="14346" max="14346" width="11.140625" style="29" customWidth="1"/>
    <col min="14347" max="14347" width="9.140625" style="29"/>
    <col min="14348" max="14348" width="14.5703125" style="29" customWidth="1"/>
    <col min="14349" max="14594" width="9.140625" style="29"/>
    <col min="14595" max="14595" width="2.42578125" style="29" customWidth="1"/>
    <col min="14596" max="14596" width="11.42578125" style="29" customWidth="1"/>
    <col min="14597" max="14597" width="11.140625" style="29" bestFit="1" customWidth="1"/>
    <col min="14598" max="14598" width="10.140625" style="29" bestFit="1" customWidth="1"/>
    <col min="14599" max="14599" width="10.5703125" style="29" bestFit="1" customWidth="1"/>
    <col min="14600" max="14600" width="11.42578125" style="29" bestFit="1" customWidth="1"/>
    <col min="14601" max="14601" width="9.140625" style="29"/>
    <col min="14602" max="14602" width="11.140625" style="29" customWidth="1"/>
    <col min="14603" max="14603" width="9.140625" style="29"/>
    <col min="14604" max="14604" width="14.5703125" style="29" customWidth="1"/>
    <col min="14605" max="14850" width="9.140625" style="29"/>
    <col min="14851" max="14851" width="2.42578125" style="29" customWidth="1"/>
    <col min="14852" max="14852" width="11.42578125" style="29" customWidth="1"/>
    <col min="14853" max="14853" width="11.140625" style="29" bestFit="1" customWidth="1"/>
    <col min="14854" max="14854" width="10.140625" style="29" bestFit="1" customWidth="1"/>
    <col min="14855" max="14855" width="10.5703125" style="29" bestFit="1" customWidth="1"/>
    <col min="14856" max="14856" width="11.42578125" style="29" bestFit="1" customWidth="1"/>
    <col min="14857" max="14857" width="9.140625" style="29"/>
    <col min="14858" max="14858" width="11.140625" style="29" customWidth="1"/>
    <col min="14859" max="14859" width="9.140625" style="29"/>
    <col min="14860" max="14860" width="14.5703125" style="29" customWidth="1"/>
    <col min="14861" max="15106" width="9.140625" style="29"/>
    <col min="15107" max="15107" width="2.42578125" style="29" customWidth="1"/>
    <col min="15108" max="15108" width="11.42578125" style="29" customWidth="1"/>
    <col min="15109" max="15109" width="11.140625" style="29" bestFit="1" customWidth="1"/>
    <col min="15110" max="15110" width="10.140625" style="29" bestFit="1" customWidth="1"/>
    <col min="15111" max="15111" width="10.5703125" style="29" bestFit="1" customWidth="1"/>
    <col min="15112" max="15112" width="11.42578125" style="29" bestFit="1" customWidth="1"/>
    <col min="15113" max="15113" width="9.140625" style="29"/>
    <col min="15114" max="15114" width="11.140625" style="29" customWidth="1"/>
    <col min="15115" max="15115" width="9.140625" style="29"/>
    <col min="15116" max="15116" width="14.5703125" style="29" customWidth="1"/>
    <col min="15117" max="15362" width="9.140625" style="29"/>
    <col min="15363" max="15363" width="2.42578125" style="29" customWidth="1"/>
    <col min="15364" max="15364" width="11.42578125" style="29" customWidth="1"/>
    <col min="15365" max="15365" width="11.140625" style="29" bestFit="1" customWidth="1"/>
    <col min="15366" max="15366" width="10.140625" style="29" bestFit="1" customWidth="1"/>
    <col min="15367" max="15367" width="10.5703125" style="29" bestFit="1" customWidth="1"/>
    <col min="15368" max="15368" width="11.42578125" style="29" bestFit="1" customWidth="1"/>
    <col min="15369" max="15369" width="9.140625" style="29"/>
    <col min="15370" max="15370" width="11.140625" style="29" customWidth="1"/>
    <col min="15371" max="15371" width="9.140625" style="29"/>
    <col min="15372" max="15372" width="14.5703125" style="29" customWidth="1"/>
    <col min="15373" max="15618" width="9.140625" style="29"/>
    <col min="15619" max="15619" width="2.42578125" style="29" customWidth="1"/>
    <col min="15620" max="15620" width="11.42578125" style="29" customWidth="1"/>
    <col min="15621" max="15621" width="11.140625" style="29" bestFit="1" customWidth="1"/>
    <col min="15622" max="15622" width="10.140625" style="29" bestFit="1" customWidth="1"/>
    <col min="15623" max="15623" width="10.5703125" style="29" bestFit="1" customWidth="1"/>
    <col min="15624" max="15624" width="11.42578125" style="29" bestFit="1" customWidth="1"/>
    <col min="15625" max="15625" width="9.140625" style="29"/>
    <col min="15626" max="15626" width="11.140625" style="29" customWidth="1"/>
    <col min="15627" max="15627" width="9.140625" style="29"/>
    <col min="15628" max="15628" width="14.5703125" style="29" customWidth="1"/>
    <col min="15629" max="15874" width="9.140625" style="29"/>
    <col min="15875" max="15875" width="2.42578125" style="29" customWidth="1"/>
    <col min="15876" max="15876" width="11.42578125" style="29" customWidth="1"/>
    <col min="15877" max="15877" width="11.140625" style="29" bestFit="1" customWidth="1"/>
    <col min="15878" max="15878" width="10.140625" style="29" bestFit="1" customWidth="1"/>
    <col min="15879" max="15879" width="10.5703125" style="29" bestFit="1" customWidth="1"/>
    <col min="15880" max="15880" width="11.42578125" style="29" bestFit="1" customWidth="1"/>
    <col min="15881" max="15881" width="9.140625" style="29"/>
    <col min="15882" max="15882" width="11.140625" style="29" customWidth="1"/>
    <col min="15883" max="15883" width="9.140625" style="29"/>
    <col min="15884" max="15884" width="14.5703125" style="29" customWidth="1"/>
    <col min="15885" max="16130" width="9.140625" style="29"/>
    <col min="16131" max="16131" width="2.42578125" style="29" customWidth="1"/>
    <col min="16132" max="16132" width="11.42578125" style="29" customWidth="1"/>
    <col min="16133" max="16133" width="11.140625" style="29" bestFit="1" customWidth="1"/>
    <col min="16134" max="16134" width="10.140625" style="29" bestFit="1" customWidth="1"/>
    <col min="16135" max="16135" width="10.5703125" style="29" bestFit="1" customWidth="1"/>
    <col min="16136" max="16136" width="11.42578125" style="29" bestFit="1" customWidth="1"/>
    <col min="16137" max="16137" width="9.140625" style="29"/>
    <col min="16138" max="16138" width="11.140625" style="29" customWidth="1"/>
    <col min="16139" max="16139" width="9.140625" style="29"/>
    <col min="16140" max="16140" width="14.5703125" style="29" customWidth="1"/>
    <col min="16141" max="16384" width="9.140625" style="29"/>
  </cols>
  <sheetData>
    <row r="1" spans="1:13" ht="12.6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2.75" customHeight="1" x14ac:dyDescent="0.25">
      <c r="A2" s="93"/>
      <c r="B2" s="2"/>
      <c r="C2" s="5"/>
      <c r="D2" s="6"/>
      <c r="E2" s="6"/>
      <c r="F2" s="2"/>
      <c r="G2" s="2"/>
      <c r="H2" s="2"/>
      <c r="I2" s="2"/>
      <c r="J2" s="2"/>
      <c r="K2" s="2"/>
      <c r="L2" s="2"/>
      <c r="M2" s="93"/>
    </row>
    <row r="3" spans="1:13" ht="12.6" x14ac:dyDescent="0.25">
      <c r="A3" s="93"/>
      <c r="B3" s="2"/>
      <c r="C3" s="5"/>
      <c r="D3" s="6"/>
      <c r="E3" s="6"/>
      <c r="F3" s="2"/>
      <c r="G3" s="2"/>
      <c r="H3" s="2"/>
      <c r="I3" s="2"/>
      <c r="J3" s="2"/>
      <c r="K3" s="2"/>
      <c r="L3" s="2"/>
      <c r="M3" s="93"/>
    </row>
    <row r="4" spans="1:13" ht="12.6" x14ac:dyDescent="0.25">
      <c r="A4" s="93"/>
      <c r="B4" s="2"/>
      <c r="C4" s="5"/>
      <c r="D4" s="6"/>
      <c r="E4" s="6"/>
      <c r="F4" s="2"/>
      <c r="G4" s="2"/>
      <c r="H4" s="2"/>
      <c r="I4" s="2"/>
      <c r="J4" s="2"/>
      <c r="K4" s="2"/>
      <c r="L4" s="2"/>
      <c r="M4" s="93"/>
    </row>
    <row r="5" spans="1:13" ht="12.6" x14ac:dyDescent="0.25">
      <c r="A5" s="93"/>
      <c r="B5" s="2"/>
      <c r="C5" s="5"/>
      <c r="D5" s="6"/>
      <c r="E5" s="6"/>
      <c r="F5" s="2"/>
      <c r="G5" s="2"/>
      <c r="H5" s="2"/>
      <c r="I5" s="2"/>
      <c r="J5" s="2"/>
      <c r="K5" s="2"/>
      <c r="L5" s="2"/>
      <c r="M5" s="93"/>
    </row>
    <row r="6" spans="1:13" ht="12.6" x14ac:dyDescent="0.25">
      <c r="A6" s="93"/>
      <c r="B6" s="2"/>
      <c r="C6" s="5"/>
      <c r="D6" s="6"/>
      <c r="E6" s="6"/>
      <c r="F6" s="2"/>
      <c r="G6" s="2"/>
      <c r="H6" s="2"/>
      <c r="I6" s="2"/>
      <c r="J6" s="2"/>
      <c r="K6" s="2"/>
      <c r="L6" s="2"/>
      <c r="M6" s="93"/>
    </row>
    <row r="7" spans="1:13" ht="12.6" x14ac:dyDescent="0.25">
      <c r="A7" s="93"/>
      <c r="B7" s="2"/>
      <c r="C7" s="5"/>
      <c r="D7" s="6"/>
      <c r="E7" s="6"/>
      <c r="F7" s="2"/>
      <c r="G7" s="2"/>
      <c r="H7" s="2"/>
      <c r="I7" s="2"/>
      <c r="J7" s="2"/>
      <c r="K7" s="2"/>
      <c r="L7" s="2"/>
      <c r="M7" s="93"/>
    </row>
    <row r="8" spans="1:13" ht="12.6" x14ac:dyDescent="0.25">
      <c r="A8" s="93"/>
      <c r="B8" s="2"/>
      <c r="C8" s="5"/>
      <c r="D8" s="6"/>
      <c r="E8" s="6"/>
      <c r="F8" s="2"/>
      <c r="G8" s="2"/>
      <c r="H8" s="2"/>
      <c r="I8" s="2"/>
      <c r="J8" s="2"/>
      <c r="K8" s="2"/>
      <c r="L8" s="2"/>
      <c r="M8" s="93"/>
    </row>
    <row r="9" spans="1:13" ht="12.6" x14ac:dyDescent="0.25">
      <c r="A9" s="93"/>
      <c r="B9" s="2"/>
      <c r="C9" s="5"/>
      <c r="D9" s="6"/>
      <c r="E9" s="6"/>
      <c r="F9" s="2"/>
      <c r="G9" s="2"/>
      <c r="H9" s="2"/>
      <c r="I9" s="2"/>
      <c r="J9" s="2"/>
      <c r="K9" s="2"/>
      <c r="L9" s="2"/>
      <c r="M9" s="93"/>
    </row>
    <row r="10" spans="1:13" ht="12.6" x14ac:dyDescent="0.25">
      <c r="A10" s="93"/>
      <c r="B10" s="2"/>
      <c r="C10" s="5"/>
      <c r="D10" s="6"/>
      <c r="E10" s="6"/>
      <c r="F10" s="2"/>
      <c r="G10" s="2"/>
      <c r="H10" s="2"/>
      <c r="I10" s="2"/>
      <c r="J10" s="2"/>
      <c r="K10" s="2"/>
      <c r="L10" s="2"/>
      <c r="M10" s="93"/>
    </row>
    <row r="11" spans="1:13" ht="29.25" customHeight="1" x14ac:dyDescent="0.45">
      <c r="A11" s="93"/>
      <c r="B11" s="2"/>
      <c r="C11" s="106" t="s">
        <v>6</v>
      </c>
      <c r="D11" s="106"/>
      <c r="E11" s="106"/>
      <c r="F11" s="106"/>
      <c r="G11" s="106"/>
      <c r="H11" s="106"/>
      <c r="I11" s="106"/>
      <c r="J11" s="106"/>
      <c r="K11" s="106"/>
      <c r="L11" s="2"/>
      <c r="M11" s="93"/>
    </row>
    <row r="12" spans="1:13" ht="12.75" customHeight="1" x14ac:dyDescent="0.2">
      <c r="A12" s="93"/>
      <c r="B12" s="2"/>
      <c r="C12" s="5"/>
      <c r="D12" s="6"/>
      <c r="E12" s="107" t="s">
        <v>33</v>
      </c>
      <c r="F12" s="107"/>
      <c r="G12" s="107"/>
      <c r="H12" s="107"/>
      <c r="I12" s="107"/>
      <c r="J12" s="107"/>
      <c r="K12" s="2"/>
      <c r="L12" s="2"/>
      <c r="M12" s="93"/>
    </row>
    <row r="13" spans="1:13" x14ac:dyDescent="0.2">
      <c r="A13" s="93"/>
      <c r="B13" s="2"/>
      <c r="C13" s="5"/>
      <c r="D13" s="6"/>
      <c r="E13" s="107"/>
      <c r="F13" s="107"/>
      <c r="G13" s="107"/>
      <c r="H13" s="107"/>
      <c r="I13" s="107"/>
      <c r="J13" s="107"/>
      <c r="K13" s="2"/>
      <c r="L13" s="2"/>
      <c r="M13" s="93"/>
    </row>
    <row r="14" spans="1:13" x14ac:dyDescent="0.2">
      <c r="A14" s="93"/>
      <c r="B14" s="2"/>
      <c r="C14" s="108"/>
      <c r="D14" s="108"/>
      <c r="E14" s="107"/>
      <c r="F14" s="107"/>
      <c r="G14" s="107"/>
      <c r="H14" s="107"/>
      <c r="I14" s="107"/>
      <c r="J14" s="107"/>
      <c r="K14" s="2"/>
      <c r="L14" s="2"/>
      <c r="M14" s="93"/>
    </row>
    <row r="15" spans="1:13" ht="12.6" x14ac:dyDescent="0.25">
      <c r="A15" s="93"/>
      <c r="B15" s="2"/>
      <c r="C15" s="5"/>
      <c r="D15" s="6"/>
      <c r="E15" s="6"/>
      <c r="F15" s="2"/>
      <c r="G15" s="2"/>
      <c r="H15" s="2"/>
      <c r="I15" s="2"/>
      <c r="J15" s="2"/>
      <c r="K15" s="2"/>
      <c r="L15" s="2"/>
      <c r="M15" s="93"/>
    </row>
    <row r="16" spans="1:13" ht="14.25" customHeight="1" x14ac:dyDescent="0.35">
      <c r="A16" s="93"/>
      <c r="B16" s="2"/>
      <c r="C16" s="7" t="s">
        <v>7</v>
      </c>
      <c r="D16" s="19"/>
      <c r="E16" s="109"/>
      <c r="F16" s="110"/>
      <c r="G16" s="110"/>
      <c r="H16" s="111"/>
      <c r="I16" s="3" t="s">
        <v>4</v>
      </c>
      <c r="J16" s="112"/>
      <c r="K16" s="113"/>
      <c r="L16" s="2"/>
      <c r="M16" s="93"/>
    </row>
    <row r="17" spans="1:13" ht="4.5" customHeight="1" x14ac:dyDescent="0.35">
      <c r="A17" s="93"/>
      <c r="B17" s="2"/>
      <c r="C17" s="7"/>
      <c r="D17" s="19"/>
      <c r="E17" s="20"/>
      <c r="F17" s="20"/>
      <c r="G17" s="20"/>
      <c r="H17" s="20"/>
      <c r="I17" s="3"/>
      <c r="J17" s="2"/>
      <c r="K17" s="2"/>
      <c r="L17" s="2"/>
      <c r="M17" s="93"/>
    </row>
    <row r="18" spans="1:13" ht="14.25" customHeight="1" x14ac:dyDescent="0.35">
      <c r="A18" s="93"/>
      <c r="B18" s="2"/>
      <c r="C18" s="21" t="s">
        <v>8</v>
      </c>
      <c r="D18" s="6"/>
      <c r="E18" s="114"/>
      <c r="F18" s="115"/>
      <c r="G18" s="115"/>
      <c r="H18" s="116"/>
      <c r="I18" s="3" t="s">
        <v>9</v>
      </c>
      <c r="J18" s="117"/>
      <c r="K18" s="116"/>
      <c r="L18" s="2"/>
      <c r="M18" s="93"/>
    </row>
    <row r="19" spans="1:13" ht="3.75" customHeight="1" x14ac:dyDescent="0.35">
      <c r="A19" s="93"/>
      <c r="B19" s="2"/>
      <c r="C19" s="21"/>
      <c r="D19" s="6"/>
      <c r="E19" s="22"/>
      <c r="F19" s="23"/>
      <c r="G19" s="23"/>
      <c r="H19" s="23"/>
      <c r="I19" s="3"/>
      <c r="J19" s="2"/>
      <c r="K19" s="2"/>
      <c r="L19" s="2"/>
      <c r="M19" s="93"/>
    </row>
    <row r="20" spans="1:13" ht="14.25" customHeight="1" x14ac:dyDescent="0.35">
      <c r="A20" s="93"/>
      <c r="B20" s="2"/>
      <c r="C20" s="21" t="s">
        <v>10</v>
      </c>
      <c r="D20" s="6"/>
      <c r="E20" s="114"/>
      <c r="F20" s="115"/>
      <c r="G20" s="115"/>
      <c r="H20" s="116"/>
      <c r="I20" s="3" t="s">
        <v>11</v>
      </c>
      <c r="J20" s="117"/>
      <c r="K20" s="116"/>
      <c r="L20" s="2"/>
      <c r="M20" s="93"/>
    </row>
    <row r="21" spans="1:13" ht="3.75" customHeight="1" x14ac:dyDescent="0.35">
      <c r="A21" s="93"/>
      <c r="B21" s="2"/>
      <c r="C21" s="21"/>
      <c r="D21" s="6"/>
      <c r="E21" s="22"/>
      <c r="F21" s="23"/>
      <c r="G21" s="23"/>
      <c r="H21" s="23"/>
      <c r="I21" s="3"/>
      <c r="J21" s="2"/>
      <c r="K21" s="2"/>
      <c r="L21" s="2"/>
      <c r="M21" s="93"/>
    </row>
    <row r="22" spans="1:13" ht="14.25" customHeight="1" x14ac:dyDescent="0.35">
      <c r="A22" s="93"/>
      <c r="B22" s="2"/>
      <c r="C22" s="21" t="s">
        <v>2</v>
      </c>
      <c r="D22" s="6"/>
      <c r="E22" s="114"/>
      <c r="F22" s="115"/>
      <c r="G22" s="115"/>
      <c r="H22" s="116"/>
      <c r="I22" s="3"/>
      <c r="J22" s="2"/>
      <c r="K22" s="2"/>
      <c r="L22" s="2"/>
      <c r="M22" s="93"/>
    </row>
    <row r="23" spans="1:13" ht="5.25" customHeight="1" x14ac:dyDescent="0.35">
      <c r="A23" s="93"/>
      <c r="B23" s="2"/>
      <c r="C23" s="21"/>
      <c r="D23" s="6"/>
      <c r="E23" s="22"/>
      <c r="F23" s="23"/>
      <c r="G23" s="23"/>
      <c r="H23" s="23"/>
      <c r="I23" s="3"/>
      <c r="J23" s="2"/>
      <c r="K23" s="2"/>
      <c r="L23" s="2"/>
      <c r="M23" s="93"/>
    </row>
    <row r="24" spans="1:13" ht="14.25" customHeight="1" x14ac:dyDescent="0.35">
      <c r="A24" s="93"/>
      <c r="B24" s="2"/>
      <c r="C24" s="21" t="s">
        <v>3</v>
      </c>
      <c r="D24" s="6"/>
      <c r="E24" s="114"/>
      <c r="F24" s="115"/>
      <c r="G24" s="115"/>
      <c r="H24" s="116"/>
      <c r="I24" s="3" t="s">
        <v>12</v>
      </c>
      <c r="J24" s="112"/>
      <c r="K24" s="113"/>
      <c r="L24" s="2"/>
      <c r="M24" s="93"/>
    </row>
    <row r="25" spans="1:13" ht="3" customHeight="1" x14ac:dyDescent="0.35">
      <c r="A25" s="93"/>
      <c r="B25" s="2"/>
      <c r="C25" s="24"/>
      <c r="D25" s="6"/>
      <c r="E25" s="6"/>
      <c r="F25" s="2"/>
      <c r="G25" s="2"/>
      <c r="H25" s="2"/>
      <c r="I25" s="2"/>
      <c r="J25" s="2"/>
      <c r="K25" s="2"/>
      <c r="L25" s="2"/>
      <c r="M25" s="93"/>
    </row>
    <row r="26" spans="1:13" ht="14.25" customHeight="1" x14ac:dyDescent="0.35">
      <c r="A26" s="93"/>
      <c r="B26" s="2"/>
      <c r="C26" s="25" t="s">
        <v>13</v>
      </c>
      <c r="D26" s="26"/>
      <c r="E26" s="122"/>
      <c r="F26" s="123"/>
      <c r="G26" s="4"/>
      <c r="H26" s="124" t="s">
        <v>5</v>
      </c>
      <c r="I26" s="125"/>
      <c r="J26" s="126"/>
      <c r="K26" s="123"/>
      <c r="L26" s="2"/>
      <c r="M26" s="93"/>
    </row>
    <row r="27" spans="1:13" ht="3.75" customHeight="1" x14ac:dyDescent="0.25">
      <c r="A27" s="93"/>
      <c r="B27" s="2"/>
      <c r="C27" s="5"/>
      <c r="D27" s="6"/>
      <c r="E27" s="6"/>
      <c r="F27" s="2"/>
      <c r="G27" s="2"/>
      <c r="H27" s="2"/>
      <c r="I27" s="2"/>
      <c r="J27" s="2"/>
      <c r="K27" s="2"/>
      <c r="L27" s="2"/>
      <c r="M27" s="93"/>
    </row>
    <row r="28" spans="1:13" ht="14.25" customHeight="1" x14ac:dyDescent="0.35">
      <c r="A28" s="93"/>
      <c r="B28" s="2"/>
      <c r="C28" s="25" t="s">
        <v>14</v>
      </c>
      <c r="D28" s="6"/>
      <c r="E28" s="122"/>
      <c r="F28" s="123"/>
      <c r="G28" s="2"/>
      <c r="H28" s="2"/>
      <c r="I28" s="2"/>
      <c r="J28" s="2"/>
      <c r="K28" s="2"/>
      <c r="L28" s="2"/>
      <c r="M28" s="93"/>
    </row>
    <row r="29" spans="1:13" ht="3.75" customHeight="1" x14ac:dyDescent="0.25">
      <c r="A29" s="93"/>
      <c r="B29" s="2"/>
      <c r="C29" s="5"/>
      <c r="D29" s="6"/>
      <c r="E29" s="6"/>
      <c r="F29" s="2"/>
      <c r="G29" s="2"/>
      <c r="H29" s="2"/>
      <c r="I29" s="2"/>
      <c r="J29" s="2"/>
      <c r="K29" s="2"/>
      <c r="L29" s="2"/>
      <c r="M29" s="93"/>
    </row>
    <row r="30" spans="1:13" ht="15.6" x14ac:dyDescent="0.35">
      <c r="A30" s="93"/>
      <c r="B30" s="2"/>
      <c r="C30" s="7" t="s">
        <v>15</v>
      </c>
      <c r="D30" s="6"/>
      <c r="E30" s="6"/>
      <c r="F30" s="96"/>
      <c r="G30" s="2" t="s">
        <v>16</v>
      </c>
      <c r="H30" s="95"/>
      <c r="I30" s="2" t="s">
        <v>34</v>
      </c>
      <c r="J30" s="2"/>
      <c r="K30" s="2"/>
      <c r="L30" s="2"/>
      <c r="M30" s="93"/>
    </row>
    <row r="31" spans="1:13" ht="12.6" x14ac:dyDescent="0.25">
      <c r="A31" s="93"/>
      <c r="B31" s="2"/>
      <c r="C31" s="8" t="s">
        <v>17</v>
      </c>
      <c r="D31" s="9"/>
      <c r="E31" s="9"/>
      <c r="F31" s="9"/>
      <c r="G31" s="2"/>
      <c r="H31" s="2"/>
      <c r="I31" s="2"/>
      <c r="J31" s="2"/>
      <c r="K31" s="2"/>
      <c r="L31" s="2"/>
      <c r="M31" s="93"/>
    </row>
    <row r="32" spans="1:13" s="30" customFormat="1" ht="16.5" customHeight="1" x14ac:dyDescent="0.35">
      <c r="A32" s="94"/>
      <c r="B32" s="34"/>
      <c r="C32" s="128" t="s">
        <v>38</v>
      </c>
      <c r="D32" s="128"/>
      <c r="E32" s="128"/>
      <c r="F32" s="128"/>
      <c r="G32" s="128"/>
      <c r="H32" s="128"/>
      <c r="I32" s="128"/>
      <c r="J32" s="128"/>
      <c r="K32" s="128"/>
      <c r="L32" s="35"/>
      <c r="M32" s="94"/>
    </row>
    <row r="33" spans="1:18" s="30" customFormat="1" ht="3" customHeight="1" x14ac:dyDescent="0.25">
      <c r="A33" s="94"/>
      <c r="B33" s="35"/>
      <c r="C33" s="36"/>
      <c r="D33" s="37"/>
      <c r="E33" s="37"/>
      <c r="F33" s="35"/>
      <c r="G33" s="35"/>
      <c r="H33" s="35"/>
      <c r="I33" s="35"/>
      <c r="J33" s="35"/>
      <c r="K33" s="35"/>
      <c r="L33" s="35"/>
      <c r="M33" s="94"/>
    </row>
    <row r="34" spans="1:18" s="30" customFormat="1" ht="18.600000000000001" thickBot="1" x14ac:dyDescent="0.45">
      <c r="A34" s="94"/>
      <c r="B34" s="35"/>
      <c r="C34" s="38" t="s">
        <v>18</v>
      </c>
      <c r="D34" s="38"/>
      <c r="E34" s="39"/>
      <c r="F34" s="39"/>
      <c r="G34" s="40"/>
      <c r="H34" s="40"/>
      <c r="I34" s="127">
        <f>SUM(H36+H48+H50)</f>
        <v>0</v>
      </c>
      <c r="J34" s="127"/>
      <c r="K34" s="35"/>
      <c r="L34" s="35"/>
      <c r="M34" s="94"/>
    </row>
    <row r="35" spans="1:18" s="30" customFormat="1" ht="12.6" x14ac:dyDescent="0.25">
      <c r="A35" s="94"/>
      <c r="B35" s="35"/>
      <c r="C35" s="41"/>
      <c r="D35" s="42"/>
      <c r="E35" s="42"/>
      <c r="F35" s="42"/>
      <c r="G35" s="35"/>
      <c r="H35" s="35"/>
      <c r="I35" s="35"/>
      <c r="J35" s="35"/>
      <c r="K35" s="35"/>
      <c r="L35" s="35"/>
      <c r="M35" s="94"/>
    </row>
    <row r="36" spans="1:18" s="30" customFormat="1" ht="12.6" x14ac:dyDescent="0.25">
      <c r="A36" s="94"/>
      <c r="B36" s="35"/>
      <c r="C36" s="41"/>
      <c r="D36" s="43" t="s">
        <v>19</v>
      </c>
      <c r="E36" s="42"/>
      <c r="F36" s="42"/>
      <c r="G36" s="44"/>
      <c r="H36" s="45">
        <f>SUM(H38:H46)</f>
        <v>0</v>
      </c>
      <c r="I36" s="35"/>
      <c r="J36" s="35"/>
      <c r="K36" s="35"/>
      <c r="L36" s="35"/>
      <c r="M36" s="94"/>
      <c r="O36" s="46"/>
      <c r="P36" s="47"/>
      <c r="Q36" s="47"/>
      <c r="R36" s="48"/>
    </row>
    <row r="37" spans="1:18" s="30" customFormat="1" ht="12.6" x14ac:dyDescent="0.25">
      <c r="A37" s="94"/>
      <c r="B37" s="35"/>
      <c r="C37" s="41"/>
      <c r="D37" s="131" t="s">
        <v>20</v>
      </c>
      <c r="E37" s="131"/>
      <c r="F37" s="131"/>
      <c r="G37" s="131"/>
      <c r="H37" s="49"/>
      <c r="I37" s="50"/>
      <c r="J37" s="35"/>
      <c r="K37" s="35"/>
      <c r="L37" s="35"/>
      <c r="M37" s="94"/>
      <c r="O37" s="46"/>
      <c r="P37" s="47"/>
      <c r="Q37" s="47"/>
      <c r="R37" s="48"/>
    </row>
    <row r="38" spans="1:18" s="30" customFormat="1" ht="12.6" x14ac:dyDescent="0.25">
      <c r="A38" s="94"/>
      <c r="B38" s="35"/>
      <c r="C38" s="51"/>
      <c r="D38" s="52"/>
      <c r="E38" s="121" t="s">
        <v>35</v>
      </c>
      <c r="F38" s="121"/>
      <c r="G38" s="53"/>
      <c r="H38" s="54">
        <f>IF($E$26&gt;0,175,IF($E$28&gt;0,150,IF($J$26=0,0,0)))</f>
        <v>0</v>
      </c>
      <c r="I38" s="55"/>
      <c r="J38" s="35"/>
      <c r="K38" s="56"/>
      <c r="L38" s="35"/>
      <c r="M38" s="94"/>
      <c r="O38" s="46"/>
      <c r="P38" s="47"/>
      <c r="Q38" s="47"/>
      <c r="R38" s="57"/>
    </row>
    <row r="39" spans="1:18" s="30" customFormat="1" ht="12.6" x14ac:dyDescent="0.25">
      <c r="A39" s="94"/>
      <c r="B39" s="35"/>
      <c r="C39" s="36"/>
      <c r="D39" s="52"/>
      <c r="E39" s="121" t="s">
        <v>21</v>
      </c>
      <c r="F39" s="121"/>
      <c r="G39" s="53"/>
      <c r="H39" s="54">
        <f>IF(H38=0,0,25)</f>
        <v>0</v>
      </c>
      <c r="I39" s="58"/>
      <c r="J39" s="35"/>
      <c r="K39" s="59"/>
      <c r="L39" s="35"/>
      <c r="M39" s="94"/>
      <c r="O39" s="32"/>
      <c r="P39" s="32"/>
      <c r="R39" s="57"/>
    </row>
    <row r="40" spans="1:18" s="30" customFormat="1" ht="12.6" x14ac:dyDescent="0.25">
      <c r="A40" s="94"/>
      <c r="B40" s="35"/>
      <c r="C40" s="36"/>
      <c r="D40" s="52"/>
      <c r="E40" s="121" t="s">
        <v>36</v>
      </c>
      <c r="F40" s="121"/>
      <c r="G40" s="53"/>
      <c r="H40" s="54">
        <f>IF(H38=0,0,F30*20+20)</f>
        <v>0</v>
      </c>
      <c r="I40" s="50"/>
      <c r="J40" s="35"/>
      <c r="K40" s="35"/>
      <c r="L40" s="35"/>
      <c r="M40" s="94"/>
      <c r="O40" s="32"/>
      <c r="P40" s="32"/>
      <c r="R40" s="57"/>
    </row>
    <row r="41" spans="1:18" s="30" customFormat="1" ht="12.75" customHeight="1" x14ac:dyDescent="0.25">
      <c r="A41" s="94"/>
      <c r="B41" s="35"/>
      <c r="C41" s="36"/>
      <c r="D41" s="52"/>
      <c r="E41" s="118" t="s">
        <v>37</v>
      </c>
      <c r="F41" s="118"/>
      <c r="G41" s="118"/>
      <c r="H41" s="54">
        <f>IF(H38=0,0,55)</f>
        <v>0</v>
      </c>
      <c r="I41" s="50"/>
      <c r="J41" s="35"/>
      <c r="K41" s="35"/>
      <c r="L41" s="35"/>
      <c r="M41" s="94"/>
      <c r="O41" s="32"/>
      <c r="P41" s="32"/>
      <c r="R41" s="57"/>
    </row>
    <row r="42" spans="1:18" s="30" customFormat="1" ht="12.75" customHeight="1" x14ac:dyDescent="0.25">
      <c r="A42" s="94"/>
      <c r="B42" s="35"/>
      <c r="C42" s="36"/>
      <c r="D42" s="52"/>
      <c r="E42" s="90" t="s">
        <v>56</v>
      </c>
      <c r="F42" s="61"/>
      <c r="G42" s="61"/>
      <c r="H42" s="54">
        <f>IF($E$26&gt;0,25,IF($E$28&gt;0,25,IF($J$26=0,0,0)))</f>
        <v>0</v>
      </c>
      <c r="I42" s="50"/>
      <c r="J42" s="35"/>
      <c r="K42" s="35"/>
      <c r="L42" s="35"/>
      <c r="M42" s="94"/>
      <c r="O42" s="32"/>
      <c r="P42" s="32"/>
      <c r="R42" s="57"/>
    </row>
    <row r="43" spans="1:18" s="30" customFormat="1" ht="12.75" customHeight="1" x14ac:dyDescent="0.25">
      <c r="A43" s="94"/>
      <c r="B43" s="35"/>
      <c r="C43" s="36"/>
      <c r="D43" s="52"/>
      <c r="E43" s="132" t="s">
        <v>57</v>
      </c>
      <c r="F43" s="133"/>
      <c r="G43" s="91"/>
      <c r="H43" s="54">
        <f>IF(H42=0,0,30)</f>
        <v>0</v>
      </c>
      <c r="I43" s="50"/>
      <c r="J43" s="35"/>
      <c r="K43" s="35"/>
      <c r="L43" s="35"/>
      <c r="M43" s="94"/>
      <c r="O43" s="32"/>
      <c r="P43" s="32"/>
      <c r="R43" s="57"/>
    </row>
    <row r="44" spans="1:18" s="30" customFormat="1" ht="12.6" x14ac:dyDescent="0.25">
      <c r="A44" s="94"/>
      <c r="B44" s="35"/>
      <c r="C44" s="36"/>
      <c r="D44" s="60"/>
      <c r="E44" s="118" t="s">
        <v>22</v>
      </c>
      <c r="F44" s="121"/>
      <c r="G44" s="53"/>
      <c r="H44" s="54">
        <f>IF(H38=0,0,F30*65)</f>
        <v>0</v>
      </c>
      <c r="I44" s="50"/>
      <c r="J44" s="35"/>
      <c r="K44" s="35"/>
      <c r="L44" s="35"/>
      <c r="M44" s="94"/>
      <c r="O44" s="97"/>
      <c r="P44" s="97"/>
      <c r="Q44" s="97"/>
      <c r="R44" s="57"/>
    </row>
    <row r="45" spans="1:18" s="30" customFormat="1" ht="12.6" x14ac:dyDescent="0.25">
      <c r="A45" s="94"/>
      <c r="B45" s="35"/>
      <c r="C45" s="51"/>
      <c r="D45" s="43"/>
      <c r="E45" s="61"/>
      <c r="F45" s="61"/>
      <c r="G45" s="62"/>
      <c r="H45" s="63"/>
      <c r="I45" s="35"/>
      <c r="J45" s="35"/>
      <c r="K45" s="35"/>
      <c r="L45" s="35"/>
      <c r="M45" s="94"/>
      <c r="O45" s="64"/>
      <c r="P45" s="64"/>
      <c r="Q45" s="64"/>
      <c r="R45" s="57"/>
    </row>
    <row r="46" spans="1:18" s="30" customFormat="1" ht="12.6" x14ac:dyDescent="0.25">
      <c r="A46" s="94"/>
      <c r="B46" s="35"/>
      <c r="C46" s="36"/>
      <c r="D46" s="43" t="s">
        <v>23</v>
      </c>
      <c r="E46" s="43"/>
      <c r="F46" s="98"/>
      <c r="G46" s="99"/>
      <c r="H46" s="65">
        <v>0</v>
      </c>
      <c r="I46" s="35"/>
      <c r="J46" s="35"/>
      <c r="K46" s="35"/>
      <c r="L46" s="35"/>
      <c r="M46" s="94"/>
    </row>
    <row r="47" spans="1:18" s="30" customFormat="1" ht="10.5" customHeight="1" x14ac:dyDescent="0.25">
      <c r="A47" s="94"/>
      <c r="B47" s="35"/>
      <c r="C47" s="36"/>
      <c r="D47" s="43"/>
      <c r="E47" s="43"/>
      <c r="F47" s="43"/>
      <c r="G47" s="35"/>
      <c r="H47" s="35"/>
      <c r="I47" s="35"/>
      <c r="J47" s="35"/>
      <c r="K47" s="35"/>
      <c r="L47" s="35"/>
      <c r="M47" s="94"/>
    </row>
    <row r="48" spans="1:18" s="30" customFormat="1" ht="12.6" x14ac:dyDescent="0.25">
      <c r="A48" s="94"/>
      <c r="B48" s="35"/>
      <c r="C48" s="36"/>
      <c r="D48" s="37" t="s">
        <v>24</v>
      </c>
      <c r="E48" s="37"/>
      <c r="F48" s="35"/>
      <c r="G48" s="56"/>
      <c r="H48" s="66">
        <f>IF(E26=0,0,VLOOKUP(E26,FeeTable,4,TRUE))</f>
        <v>0</v>
      </c>
      <c r="I48" s="35" t="s">
        <v>25</v>
      </c>
      <c r="J48" s="35"/>
      <c r="K48" s="35"/>
      <c r="L48" s="35"/>
      <c r="M48" s="94"/>
    </row>
    <row r="49" spans="1:14" s="30" customFormat="1" ht="12.6" x14ac:dyDescent="0.25">
      <c r="A49" s="94"/>
      <c r="B49" s="35"/>
      <c r="C49" s="36"/>
      <c r="D49" s="37"/>
      <c r="E49" s="37"/>
      <c r="F49" s="35"/>
      <c r="G49" s="35"/>
      <c r="H49" s="35"/>
      <c r="I49" s="35"/>
      <c r="J49" s="35"/>
      <c r="K49" s="35"/>
      <c r="L49" s="35"/>
      <c r="M49" s="94"/>
    </row>
    <row r="50" spans="1:14" s="30" customFormat="1" ht="12.6" x14ac:dyDescent="0.25">
      <c r="A50" s="94"/>
      <c r="B50" s="35"/>
      <c r="C50" s="36"/>
      <c r="D50" s="37" t="s">
        <v>26</v>
      </c>
      <c r="E50" s="37"/>
      <c r="F50" s="35"/>
      <c r="G50" s="56"/>
      <c r="H50" s="66">
        <f>IF(E28=0,0,VLOOKUP(E28,FeeTable,5,TRUE))</f>
        <v>0</v>
      </c>
      <c r="I50" s="35" t="s">
        <v>25</v>
      </c>
      <c r="J50" s="35"/>
      <c r="K50" s="35"/>
      <c r="L50" s="35"/>
      <c r="M50" s="94"/>
    </row>
    <row r="51" spans="1:14" s="30" customFormat="1" ht="12.6" x14ac:dyDescent="0.25">
      <c r="A51" s="94"/>
      <c r="B51" s="35"/>
      <c r="C51" s="119" t="s">
        <v>54</v>
      </c>
      <c r="D51" s="119"/>
      <c r="E51" s="119"/>
      <c r="F51" s="119"/>
      <c r="G51" s="119"/>
      <c r="H51" s="119"/>
      <c r="I51" s="119"/>
      <c r="J51" s="119"/>
      <c r="K51" s="119"/>
      <c r="L51" s="35"/>
      <c r="M51" s="94"/>
    </row>
    <row r="52" spans="1:14" s="30" customFormat="1" ht="3" customHeight="1" x14ac:dyDescent="0.25">
      <c r="A52" s="94"/>
      <c r="B52" s="67"/>
      <c r="C52" s="68"/>
      <c r="D52" s="69"/>
      <c r="E52" s="70"/>
      <c r="F52" s="71"/>
      <c r="G52" s="71"/>
      <c r="H52" s="71"/>
      <c r="I52" s="71"/>
      <c r="J52" s="67"/>
      <c r="K52" s="67"/>
      <c r="L52" s="35"/>
      <c r="M52" s="94"/>
    </row>
    <row r="53" spans="1:14" s="30" customFormat="1" ht="16.5" customHeight="1" x14ac:dyDescent="0.35">
      <c r="A53" s="94"/>
      <c r="B53" s="35"/>
      <c r="C53" s="128" t="s">
        <v>39</v>
      </c>
      <c r="D53" s="128"/>
      <c r="E53" s="128"/>
      <c r="F53" s="128"/>
      <c r="G53" s="128"/>
      <c r="H53" s="128"/>
      <c r="I53" s="128"/>
      <c r="J53" s="128"/>
      <c r="K53" s="128"/>
      <c r="L53" s="35"/>
      <c r="M53" s="94"/>
    </row>
    <row r="54" spans="1:14" s="30" customFormat="1" ht="3" customHeight="1" x14ac:dyDescent="0.25">
      <c r="A54" s="94"/>
      <c r="B54" s="35"/>
      <c r="C54" s="36"/>
      <c r="D54" s="37"/>
      <c r="E54" s="37"/>
      <c r="F54" s="35"/>
      <c r="G54" s="35"/>
      <c r="H54" s="35"/>
      <c r="I54" s="35"/>
      <c r="J54" s="35"/>
      <c r="K54" s="35"/>
      <c r="L54" s="35"/>
      <c r="M54" s="94"/>
    </row>
    <row r="55" spans="1:14" s="30" customFormat="1" ht="18.600000000000001" thickBot="1" x14ac:dyDescent="0.45">
      <c r="A55" s="94"/>
      <c r="B55" s="35"/>
      <c r="C55" s="38" t="s">
        <v>27</v>
      </c>
      <c r="D55" s="37"/>
      <c r="E55" s="37"/>
      <c r="F55" s="35"/>
      <c r="G55" s="35"/>
      <c r="H55" s="35"/>
      <c r="I55" s="100">
        <f>IF(E26=0,0,IF(J26=0,0,VLOOKUP(J26,FeeTable,6,TRUE)))</f>
        <v>0</v>
      </c>
      <c r="J55" s="100">
        <f>IF(G33=0,0,VLOOKUP(G33,FeeTable,5,TRUE))</f>
        <v>0</v>
      </c>
      <c r="K55" s="35"/>
      <c r="L55" s="35"/>
      <c r="M55" s="94"/>
      <c r="N55" s="72"/>
    </row>
    <row r="56" spans="1:14" s="30" customFormat="1" ht="9" customHeight="1" x14ac:dyDescent="0.25">
      <c r="A56" s="94"/>
      <c r="B56" s="35"/>
      <c r="C56" s="101" t="s">
        <v>28</v>
      </c>
      <c r="D56" s="102"/>
      <c r="E56" s="102"/>
      <c r="F56" s="102"/>
      <c r="G56" s="102"/>
      <c r="H56" s="35"/>
      <c r="I56" s="35"/>
      <c r="J56" s="35"/>
      <c r="K56" s="35"/>
      <c r="L56" s="35"/>
      <c r="M56" s="94"/>
    </row>
    <row r="57" spans="1:14" s="30" customFormat="1" ht="3" customHeight="1" x14ac:dyDescent="0.25">
      <c r="A57" s="94"/>
      <c r="B57" s="35"/>
      <c r="C57" s="73"/>
      <c r="D57" s="73"/>
      <c r="E57" s="73"/>
      <c r="F57" s="73"/>
      <c r="G57" s="73"/>
      <c r="H57" s="35"/>
      <c r="I57" s="35"/>
      <c r="J57" s="35"/>
      <c r="K57" s="35"/>
      <c r="L57" s="35"/>
      <c r="M57" s="94"/>
    </row>
    <row r="58" spans="1:14" s="30" customFormat="1" ht="15.6" x14ac:dyDescent="0.35">
      <c r="A58" s="94"/>
      <c r="B58" s="35"/>
      <c r="C58" s="128" t="s">
        <v>40</v>
      </c>
      <c r="D58" s="128"/>
      <c r="E58" s="128"/>
      <c r="F58" s="128"/>
      <c r="G58" s="128"/>
      <c r="H58" s="128"/>
      <c r="I58" s="128"/>
      <c r="J58" s="128"/>
      <c r="K58" s="128"/>
      <c r="L58" s="35"/>
      <c r="M58" s="94"/>
    </row>
    <row r="59" spans="1:14" s="30" customFormat="1" ht="3" customHeight="1" x14ac:dyDescent="0.25">
      <c r="A59" s="94"/>
      <c r="B59" s="35"/>
      <c r="C59" s="36"/>
      <c r="D59" s="37"/>
      <c r="E59" s="37"/>
      <c r="F59" s="35"/>
      <c r="G59" s="35"/>
      <c r="H59" s="35"/>
      <c r="I59" s="35"/>
      <c r="J59" s="35"/>
      <c r="K59" s="35"/>
      <c r="L59" s="35"/>
      <c r="M59" s="94"/>
    </row>
    <row r="60" spans="1:14" s="30" customFormat="1" ht="18.600000000000001" thickBot="1" x14ac:dyDescent="0.45">
      <c r="A60" s="94"/>
      <c r="B60" s="35"/>
      <c r="C60" s="38" t="s">
        <v>43</v>
      </c>
      <c r="D60" s="37"/>
      <c r="E60" s="37"/>
      <c r="F60" s="35"/>
      <c r="G60" s="35"/>
      <c r="H60" s="35"/>
      <c r="I60" s="100">
        <f>SUM(G63:G65)</f>
        <v>0</v>
      </c>
      <c r="J60" s="100"/>
      <c r="K60" s="35"/>
      <c r="L60" s="35"/>
      <c r="M60" s="94"/>
    </row>
    <row r="61" spans="1:14" s="30" customFormat="1" ht="12.95" x14ac:dyDescent="0.3">
      <c r="A61" s="94"/>
      <c r="B61" s="35"/>
      <c r="C61" s="120" t="s">
        <v>48</v>
      </c>
      <c r="D61" s="120"/>
      <c r="E61" s="120"/>
      <c r="F61" s="120"/>
      <c r="G61" s="120"/>
      <c r="H61" s="120"/>
      <c r="I61" s="120"/>
      <c r="J61" s="120"/>
      <c r="K61" s="120"/>
      <c r="L61" s="35"/>
      <c r="M61" s="94"/>
    </row>
    <row r="62" spans="1:14" s="30" customFormat="1" ht="12.6" x14ac:dyDescent="0.25">
      <c r="A62" s="94"/>
      <c r="B62" s="35"/>
      <c r="C62" s="36"/>
      <c r="D62" s="37"/>
      <c r="E62" s="37"/>
      <c r="F62" s="35"/>
      <c r="G62" s="35"/>
      <c r="H62" s="35"/>
      <c r="I62" s="35"/>
      <c r="J62" s="35"/>
      <c r="K62" s="35"/>
      <c r="L62" s="35"/>
      <c r="M62" s="94"/>
    </row>
    <row r="63" spans="1:14" s="30" customFormat="1" ht="12.6" x14ac:dyDescent="0.25">
      <c r="A63" s="94"/>
      <c r="B63" s="35"/>
      <c r="C63" s="36"/>
      <c r="D63" s="35"/>
      <c r="E63" s="74" t="s">
        <v>41</v>
      </c>
      <c r="F63" s="35"/>
      <c r="G63" s="65">
        <f>IF($E$26&gt;0,40,IF($E$28&gt;0,40,0))</f>
        <v>0</v>
      </c>
      <c r="H63" s="35"/>
      <c r="I63" s="35"/>
      <c r="J63" s="35"/>
      <c r="K63" s="35"/>
      <c r="L63" s="35"/>
      <c r="M63" s="94"/>
    </row>
    <row r="64" spans="1:14" s="30" customFormat="1" ht="12.6" x14ac:dyDescent="0.25">
      <c r="A64" s="94"/>
      <c r="B64" s="35"/>
      <c r="C64" s="36"/>
      <c r="D64" s="35"/>
      <c r="E64" s="74" t="s">
        <v>42</v>
      </c>
      <c r="F64" s="35"/>
      <c r="G64" s="65">
        <f>IF($E$26&gt;0,14,IF($E$28&gt;0,14,0))</f>
        <v>0</v>
      </c>
      <c r="H64" s="35"/>
      <c r="I64" s="75"/>
      <c r="J64" s="75"/>
      <c r="K64" s="75"/>
      <c r="L64" s="35"/>
      <c r="M64" s="94"/>
    </row>
    <row r="65" spans="1:14" ht="15.6" x14ac:dyDescent="0.35">
      <c r="A65" s="93"/>
      <c r="B65" s="2"/>
      <c r="C65" s="5"/>
      <c r="D65" s="2"/>
      <c r="E65" s="28" t="s">
        <v>58</v>
      </c>
      <c r="F65" s="2"/>
      <c r="G65" s="65">
        <f>IF($E$26&gt;0,35,IF($E$28&gt;0,35,0))</f>
        <v>0</v>
      </c>
      <c r="H65" s="92"/>
      <c r="I65" s="27"/>
      <c r="J65" s="27"/>
      <c r="K65" s="27"/>
      <c r="L65" s="2"/>
      <c r="M65" s="93"/>
    </row>
    <row r="66" spans="1:14" ht="3.75" customHeight="1" x14ac:dyDescent="0.25">
      <c r="A66" s="93"/>
      <c r="B66" s="2"/>
      <c r="C66" s="5"/>
      <c r="D66" s="6"/>
      <c r="E66" s="6"/>
      <c r="F66" s="1"/>
      <c r="G66" s="10"/>
      <c r="H66" s="2"/>
      <c r="I66" s="2"/>
      <c r="J66" s="2"/>
      <c r="K66" s="2"/>
      <c r="L66" s="2"/>
      <c r="M66" s="93"/>
    </row>
    <row r="67" spans="1:14" s="30" customFormat="1" ht="15.6" x14ac:dyDescent="0.35">
      <c r="A67" s="94"/>
      <c r="B67" s="35"/>
      <c r="C67" s="130" t="s">
        <v>29</v>
      </c>
      <c r="D67" s="130"/>
      <c r="E67" s="130"/>
      <c r="F67" s="130"/>
      <c r="G67" s="130"/>
      <c r="H67" s="130"/>
      <c r="I67" s="130"/>
      <c r="J67" s="130"/>
      <c r="K67" s="130"/>
      <c r="L67" s="35"/>
      <c r="M67" s="94"/>
    </row>
    <row r="68" spans="1:14" s="30" customFormat="1" ht="3" customHeight="1" x14ac:dyDescent="0.35">
      <c r="A68" s="94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35"/>
      <c r="M68" s="94"/>
    </row>
    <row r="69" spans="1:14" s="30" customFormat="1" ht="18.600000000000001" thickBot="1" x14ac:dyDescent="0.45">
      <c r="A69" s="94"/>
      <c r="B69" s="76"/>
      <c r="C69" s="38" t="s">
        <v>30</v>
      </c>
      <c r="D69" s="76"/>
      <c r="E69" s="76"/>
      <c r="F69" s="76"/>
      <c r="G69" s="76"/>
      <c r="H69" s="76"/>
      <c r="I69" s="104">
        <f>SUM(G71:G75)</f>
        <v>0</v>
      </c>
      <c r="J69" s="105"/>
      <c r="K69" s="76"/>
      <c r="L69" s="35"/>
      <c r="M69" s="94"/>
      <c r="N69" s="77"/>
    </row>
    <row r="70" spans="1:14" s="30" customFormat="1" ht="3" customHeight="1" x14ac:dyDescent="0.35">
      <c r="A70" s="94"/>
      <c r="B70" s="76"/>
      <c r="C70" s="76"/>
      <c r="D70" s="76"/>
      <c r="E70" s="76"/>
      <c r="F70" s="78"/>
      <c r="G70" s="78"/>
      <c r="H70" s="78"/>
      <c r="I70" s="79"/>
      <c r="J70" s="79"/>
      <c r="K70" s="76"/>
      <c r="L70" s="35"/>
      <c r="M70" s="94"/>
    </row>
    <row r="71" spans="1:14" s="30" customFormat="1" ht="12.75" customHeight="1" x14ac:dyDescent="0.4">
      <c r="A71" s="94"/>
      <c r="B71" s="76"/>
      <c r="C71" s="38"/>
      <c r="D71" s="80" t="s">
        <v>44</v>
      </c>
      <c r="E71" s="81"/>
      <c r="F71" s="81"/>
      <c r="G71" s="11">
        <f>IF(J26&gt;0,175,0)</f>
        <v>0</v>
      </c>
      <c r="H71" s="82"/>
      <c r="I71" s="103"/>
      <c r="J71" s="103"/>
      <c r="K71" s="83"/>
      <c r="L71" s="35"/>
      <c r="M71" s="94"/>
    </row>
    <row r="72" spans="1:14" s="30" customFormat="1" ht="12.75" customHeight="1" x14ac:dyDescent="0.4">
      <c r="A72" s="94"/>
      <c r="B72" s="76"/>
      <c r="C72" s="84"/>
      <c r="D72" s="80" t="s">
        <v>45</v>
      </c>
      <c r="E72" s="81"/>
      <c r="F72" s="81"/>
      <c r="G72" s="11">
        <f>IF(G71=0,0,25)</f>
        <v>0</v>
      </c>
      <c r="H72" s="76"/>
      <c r="I72" s="103"/>
      <c r="J72" s="103"/>
      <c r="K72" s="83"/>
      <c r="L72" s="35"/>
      <c r="M72" s="94"/>
    </row>
    <row r="73" spans="1:14" s="30" customFormat="1" ht="12.75" customHeight="1" x14ac:dyDescent="0.4">
      <c r="A73" s="94"/>
      <c r="B73" s="76"/>
      <c r="C73" s="84"/>
      <c r="D73" s="80" t="s">
        <v>36</v>
      </c>
      <c r="E73" s="81"/>
      <c r="F73" s="81"/>
      <c r="G73" s="11">
        <f>IF(G71=0,0,((H30*20)+20))</f>
        <v>0</v>
      </c>
      <c r="H73" s="76"/>
      <c r="I73" s="103"/>
      <c r="J73" s="103"/>
      <c r="K73" s="83"/>
      <c r="L73" s="35"/>
      <c r="M73" s="94"/>
    </row>
    <row r="74" spans="1:14" s="30" customFormat="1" ht="12.75" customHeight="1" x14ac:dyDescent="0.4">
      <c r="A74" s="94"/>
      <c r="B74" s="76"/>
      <c r="C74" s="84"/>
      <c r="D74" s="80" t="s">
        <v>46</v>
      </c>
      <c r="E74" s="81"/>
      <c r="F74" s="81"/>
      <c r="G74" s="11">
        <f>IF(G71=0,0,65)</f>
        <v>0</v>
      </c>
      <c r="H74" s="76"/>
      <c r="I74" s="103"/>
      <c r="J74" s="103"/>
      <c r="K74" s="83"/>
      <c r="L74" s="35"/>
      <c r="M74" s="94"/>
    </row>
    <row r="75" spans="1:14" s="30" customFormat="1" ht="12.75" customHeight="1" x14ac:dyDescent="0.4">
      <c r="A75" s="94"/>
      <c r="B75" s="76"/>
      <c r="C75" s="38"/>
      <c r="D75" s="80" t="s">
        <v>47</v>
      </c>
      <c r="E75" s="81"/>
      <c r="F75" s="81"/>
      <c r="G75" s="11">
        <f>IF(G71=0,0,VLOOKUP(J26,FeeTable,6,TRUE))</f>
        <v>0</v>
      </c>
      <c r="H75" s="76"/>
      <c r="I75" s="103"/>
      <c r="J75" s="103"/>
      <c r="K75" s="83"/>
      <c r="L75" s="35"/>
      <c r="M75" s="94"/>
    </row>
    <row r="76" spans="1:14" s="30" customFormat="1" ht="3" customHeight="1" x14ac:dyDescent="0.4">
      <c r="A76" s="94"/>
      <c r="B76" s="78"/>
      <c r="C76" s="38"/>
      <c r="D76" s="85"/>
      <c r="E76" s="78"/>
      <c r="F76" s="86"/>
      <c r="G76" s="87"/>
      <c r="H76" s="88"/>
      <c r="I76" s="89"/>
      <c r="J76" s="89"/>
      <c r="K76" s="88"/>
      <c r="L76" s="35"/>
      <c r="M76" s="94"/>
    </row>
    <row r="77" spans="1:14" s="30" customFormat="1" ht="30" customHeight="1" x14ac:dyDescent="0.3">
      <c r="A77" s="94"/>
      <c r="B77" s="35"/>
      <c r="C77" s="129" t="s">
        <v>31</v>
      </c>
      <c r="D77" s="129"/>
      <c r="E77" s="129"/>
      <c r="F77" s="129"/>
      <c r="G77" s="129"/>
      <c r="H77" s="129"/>
      <c r="I77" s="129"/>
      <c r="J77" s="129"/>
      <c r="K77" s="129"/>
      <c r="L77" s="35"/>
      <c r="M77" s="94"/>
    </row>
    <row r="78" spans="1:14" s="30" customFormat="1" ht="12.6" x14ac:dyDescent="0.25">
      <c r="A78" s="94"/>
      <c r="B78" s="35"/>
      <c r="C78" s="36"/>
      <c r="D78" s="37"/>
      <c r="E78" s="37"/>
      <c r="F78" s="35"/>
      <c r="G78" s="35"/>
      <c r="H78" s="35"/>
      <c r="I78" s="35"/>
      <c r="J78" s="35"/>
      <c r="K78" s="35"/>
      <c r="L78" s="35"/>
      <c r="M78" s="94"/>
    </row>
    <row r="79" spans="1:14" s="30" customFormat="1" ht="12.6" x14ac:dyDescent="0.25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</row>
    <row r="80" spans="1:14" s="30" customFormat="1" ht="12.6" x14ac:dyDescent="0.25">
      <c r="C80" s="31"/>
      <c r="D80" s="32"/>
      <c r="E80" s="32"/>
    </row>
    <row r="81" spans="3:5" s="30" customFormat="1" ht="12.6" x14ac:dyDescent="0.25">
      <c r="C81" s="31"/>
      <c r="D81" s="32"/>
      <c r="E81" s="32"/>
    </row>
    <row r="82" spans="3:5" s="30" customFormat="1" ht="12.6" x14ac:dyDescent="0.25">
      <c r="C82" s="31"/>
      <c r="D82" s="32"/>
      <c r="E82" s="32"/>
    </row>
    <row r="83" spans="3:5" s="30" customFormat="1" x14ac:dyDescent="0.2">
      <c r="C83" s="31"/>
      <c r="D83" s="32"/>
      <c r="E83" s="32"/>
    </row>
    <row r="84" spans="3:5" s="30" customFormat="1" x14ac:dyDescent="0.2">
      <c r="C84" s="31"/>
      <c r="D84" s="32"/>
      <c r="E84" s="32"/>
    </row>
    <row r="85" spans="3:5" s="30" customFormat="1" x14ac:dyDescent="0.2">
      <c r="C85" s="31"/>
      <c r="D85" s="32"/>
      <c r="E85" s="32"/>
    </row>
    <row r="86" spans="3:5" s="30" customFormat="1" x14ac:dyDescent="0.2">
      <c r="C86" s="31"/>
      <c r="D86" s="32"/>
      <c r="E86" s="32"/>
    </row>
    <row r="87" spans="3:5" s="30" customFormat="1" x14ac:dyDescent="0.2">
      <c r="C87" s="31"/>
      <c r="D87" s="32"/>
      <c r="E87" s="32"/>
    </row>
  </sheetData>
  <sheetProtection password="9287" sheet="1" objects="1" scenarios="1" selectLockedCells="1"/>
  <mergeCells count="42">
    <mergeCell ref="C32:K32"/>
    <mergeCell ref="C77:K77"/>
    <mergeCell ref="C67:K67"/>
    <mergeCell ref="C53:K53"/>
    <mergeCell ref="C58:K58"/>
    <mergeCell ref="D37:G37"/>
    <mergeCell ref="E38:F38"/>
    <mergeCell ref="E40:F40"/>
    <mergeCell ref="E44:F44"/>
    <mergeCell ref="I60:J60"/>
    <mergeCell ref="E43:F43"/>
    <mergeCell ref="E18:H18"/>
    <mergeCell ref="J18:K18"/>
    <mergeCell ref="E41:G41"/>
    <mergeCell ref="C51:K51"/>
    <mergeCell ref="C61:K61"/>
    <mergeCell ref="E39:F39"/>
    <mergeCell ref="E20:H20"/>
    <mergeCell ref="J20:K20"/>
    <mergeCell ref="E22:H22"/>
    <mergeCell ref="E24:H24"/>
    <mergeCell ref="J24:K24"/>
    <mergeCell ref="E26:F26"/>
    <mergeCell ref="H26:I26"/>
    <mergeCell ref="J26:K26"/>
    <mergeCell ref="E28:F28"/>
    <mergeCell ref="I34:J34"/>
    <mergeCell ref="C11:K11"/>
    <mergeCell ref="E12:J14"/>
    <mergeCell ref="C14:D14"/>
    <mergeCell ref="E16:H16"/>
    <mergeCell ref="J16:K16"/>
    <mergeCell ref="O44:Q44"/>
    <mergeCell ref="F46:G46"/>
    <mergeCell ref="I55:J55"/>
    <mergeCell ref="C56:G56"/>
    <mergeCell ref="I75:J75"/>
    <mergeCell ref="I69:J69"/>
    <mergeCell ref="I71:J71"/>
    <mergeCell ref="I72:J72"/>
    <mergeCell ref="I73:J73"/>
    <mergeCell ref="I74:J74"/>
  </mergeCells>
  <dataValidations disablePrompts="1" count="1">
    <dataValidation type="decimal" operator="greaterThanOrEqual" allowBlank="1" showInputMessage="1" showErrorMessage="1" sqref="J26:K26 E26:F26 E28:F28">
      <formula1>0</formula1>
    </dataValidation>
  </dataValidations>
  <printOptions horizontalCentered="1" verticalCentered="1"/>
  <pageMargins left="0.25" right="0.25" top="0.5" bottom="0.25" header="0.25" footer="0.49"/>
  <pageSetup scale="8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>
              <from>
                <xdr:col>2</xdr:col>
                <xdr:colOff>257175</xdr:colOff>
                <xdr:row>1</xdr:row>
                <xdr:rowOff>95250</xdr:rowOff>
              </from>
              <to>
                <xdr:col>7</xdr:col>
                <xdr:colOff>161925</xdr:colOff>
                <xdr:row>9</xdr:row>
                <xdr:rowOff>57150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7"/>
  <sheetViews>
    <sheetView windowProtection="1" workbookViewId="0">
      <selection activeCell="G18" sqref="G18"/>
    </sheetView>
  </sheetViews>
  <sheetFormatPr defaultRowHeight="15" x14ac:dyDescent="0.25"/>
  <cols>
    <col min="1" max="1" width="11.5703125" bestFit="1" customWidth="1"/>
    <col min="2" max="2" width="11.5703125" hidden="1" customWidth="1"/>
    <col min="3" max="3" width="11.140625" customWidth="1"/>
    <col min="4" max="4" width="11.140625" bestFit="1" customWidth="1"/>
    <col min="5" max="5" width="11.42578125" bestFit="1" customWidth="1"/>
    <col min="6" max="6" width="13.42578125" bestFit="1" customWidth="1"/>
    <col min="7" max="7" width="13.42578125" customWidth="1"/>
    <col min="13" max="13" width="15.42578125" customWidth="1"/>
    <col min="14" max="14" width="11" customWidth="1"/>
  </cols>
  <sheetData>
    <row r="1" spans="1:14" s="16" customFormat="1" ht="48" customHeight="1" x14ac:dyDescent="0.35">
      <c r="A1" s="15" t="s">
        <v>0</v>
      </c>
      <c r="B1" s="15" t="s">
        <v>55</v>
      </c>
      <c r="C1" s="15" t="s">
        <v>53</v>
      </c>
      <c r="D1" s="15" t="s">
        <v>50</v>
      </c>
      <c r="E1" s="15" t="s">
        <v>32</v>
      </c>
      <c r="F1" s="15" t="s">
        <v>1</v>
      </c>
      <c r="G1" s="18" t="s">
        <v>52</v>
      </c>
      <c r="M1" t="s">
        <v>49</v>
      </c>
      <c r="N1" t="s">
        <v>51</v>
      </c>
    </row>
    <row r="2" spans="1:14" ht="14.45" x14ac:dyDescent="0.35">
      <c r="A2" s="14">
        <v>10000</v>
      </c>
      <c r="B2" s="14">
        <v>0</v>
      </c>
      <c r="C2" s="14">
        <v>220</v>
      </c>
      <c r="D2" s="14">
        <v>220</v>
      </c>
      <c r="E2" s="14">
        <v>200</v>
      </c>
      <c r="F2" s="14">
        <v>200</v>
      </c>
      <c r="G2" s="17">
        <f t="shared" ref="G2:G33" si="0">ROUNDUP(C2*1.1,0)</f>
        <v>242</v>
      </c>
      <c r="M2" s="12">
        <v>10000</v>
      </c>
      <c r="N2">
        <v>43.18</v>
      </c>
    </row>
    <row r="3" spans="1:14" ht="14.45" x14ac:dyDescent="0.35">
      <c r="A3" s="14">
        <f>A2+10000</f>
        <v>20000</v>
      </c>
      <c r="B3" s="14">
        <v>10000.01</v>
      </c>
      <c r="C3" s="14">
        <f t="shared" ref="C3:C34" si="1">C2+VLOOKUP(A3,BasicFees,2,TRUE)</f>
        <v>263.18</v>
      </c>
      <c r="D3" s="14">
        <f>ROUNDUP(C3,0)</f>
        <v>264</v>
      </c>
      <c r="E3" s="14">
        <v>200</v>
      </c>
      <c r="F3" s="14">
        <v>200</v>
      </c>
      <c r="G3" s="17">
        <f t="shared" si="0"/>
        <v>290</v>
      </c>
      <c r="M3" s="12">
        <v>50000.01</v>
      </c>
      <c r="N3">
        <v>51.43</v>
      </c>
    </row>
    <row r="4" spans="1:14" ht="14.45" x14ac:dyDescent="0.35">
      <c r="A4" s="14">
        <f t="shared" ref="A4:A67" si="2">A3+10000</f>
        <v>30000</v>
      </c>
      <c r="B4" s="14">
        <f t="shared" ref="B4:B67" si="3">B3+10000</f>
        <v>20000.010000000002</v>
      </c>
      <c r="C4" s="14">
        <f t="shared" si="1"/>
        <v>306.36</v>
      </c>
      <c r="D4" s="14">
        <f t="shared" ref="D4:D67" si="4">ROUNDUP(C4,0)</f>
        <v>307</v>
      </c>
      <c r="E4" s="14">
        <f t="shared" ref="E4:E35" si="5">IF(MOD(D4*0.682,1)&lt;=0.5,ROUNDDOWN(D4*0.682,0),ROUNDUP(D4*0.682,0))</f>
        <v>209</v>
      </c>
      <c r="F4" s="14">
        <v>200</v>
      </c>
      <c r="G4" s="17">
        <f t="shared" si="0"/>
        <v>337</v>
      </c>
      <c r="M4" s="12">
        <v>100000.01</v>
      </c>
      <c r="N4">
        <v>46.75</v>
      </c>
    </row>
    <row r="5" spans="1:14" ht="14.45" x14ac:dyDescent="0.35">
      <c r="A5" s="14">
        <f t="shared" si="2"/>
        <v>40000</v>
      </c>
      <c r="B5" s="14">
        <f t="shared" si="3"/>
        <v>30000.010000000002</v>
      </c>
      <c r="C5" s="14">
        <f t="shared" si="1"/>
        <v>349.54</v>
      </c>
      <c r="D5" s="14">
        <f t="shared" si="4"/>
        <v>350</v>
      </c>
      <c r="E5" s="14">
        <f t="shared" si="5"/>
        <v>239</v>
      </c>
      <c r="F5" s="13">
        <f t="shared" ref="F5:F36" si="6">IF(MOD(D5*0.591,1)&lt;=0.5,ROUNDDOWN(D5*0.591,0),ROUNDUP(D5*0.591,0))</f>
        <v>207</v>
      </c>
      <c r="G5" s="17">
        <f t="shared" si="0"/>
        <v>385</v>
      </c>
      <c r="M5" s="12">
        <v>200000.01</v>
      </c>
      <c r="N5">
        <v>37.4</v>
      </c>
    </row>
    <row r="6" spans="1:14" ht="14.45" x14ac:dyDescent="0.35">
      <c r="A6" s="14">
        <f t="shared" si="2"/>
        <v>50000</v>
      </c>
      <c r="B6" s="14">
        <f t="shared" si="3"/>
        <v>40000.01</v>
      </c>
      <c r="C6" s="14">
        <f t="shared" si="1"/>
        <v>392.72</v>
      </c>
      <c r="D6" s="14">
        <f t="shared" si="4"/>
        <v>393</v>
      </c>
      <c r="E6" s="14">
        <f t="shared" si="5"/>
        <v>268</v>
      </c>
      <c r="F6" s="13">
        <f t="shared" si="6"/>
        <v>232</v>
      </c>
      <c r="G6" s="17">
        <f t="shared" si="0"/>
        <v>432</v>
      </c>
      <c r="M6" s="12">
        <v>500000.01</v>
      </c>
      <c r="N6">
        <v>18.7</v>
      </c>
    </row>
    <row r="7" spans="1:14" ht="14.45" x14ac:dyDescent="0.35">
      <c r="A7" s="14">
        <f t="shared" si="2"/>
        <v>60000</v>
      </c>
      <c r="B7" s="14">
        <f t="shared" si="3"/>
        <v>50000.01</v>
      </c>
      <c r="C7" s="14">
        <f t="shared" si="1"/>
        <v>444.15000000000003</v>
      </c>
      <c r="D7" s="14">
        <f t="shared" si="4"/>
        <v>445</v>
      </c>
      <c r="E7" s="14">
        <f t="shared" si="5"/>
        <v>303</v>
      </c>
      <c r="F7" s="13">
        <f t="shared" si="6"/>
        <v>263</v>
      </c>
      <c r="G7" s="17">
        <f t="shared" si="0"/>
        <v>489</v>
      </c>
      <c r="M7" s="12">
        <v>2000000.01</v>
      </c>
      <c r="N7">
        <v>16.5</v>
      </c>
    </row>
    <row r="8" spans="1:14" ht="14.45" x14ac:dyDescent="0.35">
      <c r="A8" s="14">
        <f t="shared" si="2"/>
        <v>70000</v>
      </c>
      <c r="B8" s="14">
        <f t="shared" si="3"/>
        <v>60000.01</v>
      </c>
      <c r="C8" s="14">
        <f t="shared" si="1"/>
        <v>495.58000000000004</v>
      </c>
      <c r="D8" s="14">
        <f t="shared" si="4"/>
        <v>496</v>
      </c>
      <c r="E8" s="14">
        <f t="shared" si="5"/>
        <v>338</v>
      </c>
      <c r="F8" s="13">
        <f t="shared" si="6"/>
        <v>293</v>
      </c>
      <c r="G8" s="17">
        <f t="shared" si="0"/>
        <v>546</v>
      </c>
      <c r="M8" s="12">
        <v>5000000.01</v>
      </c>
      <c r="N8">
        <v>14.03</v>
      </c>
    </row>
    <row r="9" spans="1:14" ht="14.45" x14ac:dyDescent="0.35">
      <c r="A9" s="14">
        <f t="shared" si="2"/>
        <v>80000</v>
      </c>
      <c r="B9" s="14">
        <f t="shared" si="3"/>
        <v>70000.010000000009</v>
      </c>
      <c r="C9" s="14">
        <f t="shared" si="1"/>
        <v>547.01</v>
      </c>
      <c r="D9" s="14">
        <f t="shared" si="4"/>
        <v>548</v>
      </c>
      <c r="E9" s="14">
        <f t="shared" si="5"/>
        <v>374</v>
      </c>
      <c r="F9" s="13">
        <f t="shared" si="6"/>
        <v>324</v>
      </c>
      <c r="G9" s="17">
        <f t="shared" si="0"/>
        <v>602</v>
      </c>
      <c r="M9" s="12">
        <v>50000000.009999998</v>
      </c>
      <c r="N9">
        <v>8.8000000000000007</v>
      </c>
    </row>
    <row r="10" spans="1:14" ht="14.45" x14ac:dyDescent="0.35">
      <c r="A10" s="14">
        <f t="shared" si="2"/>
        <v>90000</v>
      </c>
      <c r="B10" s="14">
        <f t="shared" si="3"/>
        <v>80000.010000000009</v>
      </c>
      <c r="C10" s="14">
        <f t="shared" si="1"/>
        <v>598.43999999999994</v>
      </c>
      <c r="D10" s="14">
        <f t="shared" si="4"/>
        <v>599</v>
      </c>
      <c r="E10" s="14">
        <f t="shared" si="5"/>
        <v>409</v>
      </c>
      <c r="F10" s="13">
        <f t="shared" si="6"/>
        <v>354</v>
      </c>
      <c r="G10" s="17">
        <f t="shared" si="0"/>
        <v>659</v>
      </c>
      <c r="M10" s="12">
        <v>75000000.010000005</v>
      </c>
      <c r="N10">
        <v>7.15</v>
      </c>
    </row>
    <row r="11" spans="1:14" ht="14.45" x14ac:dyDescent="0.35">
      <c r="A11" s="14">
        <f t="shared" si="2"/>
        <v>100000</v>
      </c>
      <c r="B11" s="14">
        <f t="shared" si="3"/>
        <v>90000.010000000009</v>
      </c>
      <c r="C11" s="14">
        <f t="shared" si="1"/>
        <v>649.86999999999989</v>
      </c>
      <c r="D11" s="14">
        <f t="shared" si="4"/>
        <v>650</v>
      </c>
      <c r="E11" s="14">
        <f t="shared" si="5"/>
        <v>443</v>
      </c>
      <c r="F11" s="13">
        <f t="shared" si="6"/>
        <v>384</v>
      </c>
      <c r="G11" s="17">
        <f t="shared" si="0"/>
        <v>715</v>
      </c>
    </row>
    <row r="12" spans="1:14" ht="14.45" x14ac:dyDescent="0.35">
      <c r="A12" s="14">
        <f t="shared" si="2"/>
        <v>110000</v>
      </c>
      <c r="B12" s="14">
        <f t="shared" si="3"/>
        <v>100000.01000000001</v>
      </c>
      <c r="C12" s="14">
        <f t="shared" si="1"/>
        <v>696.61999999999989</v>
      </c>
      <c r="D12" s="14">
        <f t="shared" si="4"/>
        <v>697</v>
      </c>
      <c r="E12" s="14">
        <f t="shared" si="5"/>
        <v>475</v>
      </c>
      <c r="F12" s="13">
        <f t="shared" si="6"/>
        <v>412</v>
      </c>
      <c r="G12" s="17">
        <f t="shared" si="0"/>
        <v>767</v>
      </c>
    </row>
    <row r="13" spans="1:14" ht="14.45" x14ac:dyDescent="0.35">
      <c r="A13" s="14">
        <f t="shared" si="2"/>
        <v>120000</v>
      </c>
      <c r="B13" s="14">
        <f t="shared" si="3"/>
        <v>110000.01000000001</v>
      </c>
      <c r="C13" s="14">
        <f t="shared" si="1"/>
        <v>743.36999999999989</v>
      </c>
      <c r="D13" s="14">
        <f t="shared" si="4"/>
        <v>744</v>
      </c>
      <c r="E13" s="14">
        <f t="shared" si="5"/>
        <v>507</v>
      </c>
      <c r="F13" s="13">
        <f t="shared" si="6"/>
        <v>440</v>
      </c>
      <c r="G13" s="17">
        <f t="shared" si="0"/>
        <v>818</v>
      </c>
    </row>
    <row r="14" spans="1:14" ht="14.45" x14ac:dyDescent="0.35">
      <c r="A14" s="14">
        <f t="shared" si="2"/>
        <v>130000</v>
      </c>
      <c r="B14" s="14">
        <f t="shared" si="3"/>
        <v>120000.01000000001</v>
      </c>
      <c r="C14" s="14">
        <f t="shared" si="1"/>
        <v>790.11999999999989</v>
      </c>
      <c r="D14" s="14">
        <f t="shared" si="4"/>
        <v>791</v>
      </c>
      <c r="E14" s="14">
        <f t="shared" si="5"/>
        <v>539</v>
      </c>
      <c r="F14" s="13">
        <f t="shared" si="6"/>
        <v>467</v>
      </c>
      <c r="G14" s="17">
        <f t="shared" si="0"/>
        <v>870</v>
      </c>
    </row>
    <row r="15" spans="1:14" ht="14.45" x14ac:dyDescent="0.35">
      <c r="A15" s="14">
        <f t="shared" si="2"/>
        <v>140000</v>
      </c>
      <c r="B15" s="14">
        <f t="shared" si="3"/>
        <v>130000.01000000001</v>
      </c>
      <c r="C15" s="14">
        <f t="shared" si="1"/>
        <v>836.86999999999989</v>
      </c>
      <c r="D15" s="14">
        <f t="shared" si="4"/>
        <v>837</v>
      </c>
      <c r="E15" s="14">
        <f t="shared" si="5"/>
        <v>571</v>
      </c>
      <c r="F15" s="13">
        <f t="shared" si="6"/>
        <v>495</v>
      </c>
      <c r="G15" s="17">
        <f t="shared" si="0"/>
        <v>921</v>
      </c>
    </row>
    <row r="16" spans="1:14" ht="14.45" x14ac:dyDescent="0.35">
      <c r="A16" s="14">
        <f t="shared" si="2"/>
        <v>150000</v>
      </c>
      <c r="B16" s="14">
        <f t="shared" si="3"/>
        <v>140000.01</v>
      </c>
      <c r="C16" s="14">
        <f t="shared" si="1"/>
        <v>883.61999999999989</v>
      </c>
      <c r="D16" s="14">
        <f t="shared" si="4"/>
        <v>884</v>
      </c>
      <c r="E16" s="14">
        <f t="shared" si="5"/>
        <v>603</v>
      </c>
      <c r="F16" s="13">
        <f t="shared" si="6"/>
        <v>522</v>
      </c>
      <c r="G16" s="17">
        <f t="shared" si="0"/>
        <v>972</v>
      </c>
    </row>
    <row r="17" spans="1:7" ht="14.45" x14ac:dyDescent="0.35">
      <c r="A17" s="14">
        <f t="shared" si="2"/>
        <v>160000</v>
      </c>
      <c r="B17" s="14">
        <f t="shared" si="3"/>
        <v>150000.01</v>
      </c>
      <c r="C17" s="14">
        <f t="shared" si="1"/>
        <v>930.36999999999989</v>
      </c>
      <c r="D17" s="14">
        <f t="shared" si="4"/>
        <v>931</v>
      </c>
      <c r="E17" s="14">
        <f t="shared" si="5"/>
        <v>635</v>
      </c>
      <c r="F17" s="13">
        <f t="shared" si="6"/>
        <v>550</v>
      </c>
      <c r="G17" s="17">
        <f t="shared" si="0"/>
        <v>1024</v>
      </c>
    </row>
    <row r="18" spans="1:7" ht="14.45" x14ac:dyDescent="0.35">
      <c r="A18" s="14">
        <f t="shared" si="2"/>
        <v>170000</v>
      </c>
      <c r="B18" s="14">
        <f t="shared" si="3"/>
        <v>160000.01</v>
      </c>
      <c r="C18" s="14">
        <f t="shared" si="1"/>
        <v>977.11999999999989</v>
      </c>
      <c r="D18" s="14">
        <f t="shared" si="4"/>
        <v>978</v>
      </c>
      <c r="E18" s="14">
        <f t="shared" si="5"/>
        <v>667</v>
      </c>
      <c r="F18" s="13">
        <f t="shared" si="6"/>
        <v>578</v>
      </c>
      <c r="G18" s="17">
        <f t="shared" si="0"/>
        <v>1075</v>
      </c>
    </row>
    <row r="19" spans="1:7" ht="14.45" x14ac:dyDescent="0.35">
      <c r="A19" s="14">
        <f t="shared" si="2"/>
        <v>180000</v>
      </c>
      <c r="B19" s="14">
        <f t="shared" si="3"/>
        <v>170000.01</v>
      </c>
      <c r="C19" s="14">
        <f t="shared" si="1"/>
        <v>1023.8699999999999</v>
      </c>
      <c r="D19" s="14">
        <f t="shared" si="4"/>
        <v>1024</v>
      </c>
      <c r="E19" s="14">
        <f t="shared" si="5"/>
        <v>698</v>
      </c>
      <c r="F19" s="13">
        <f t="shared" si="6"/>
        <v>605</v>
      </c>
      <c r="G19" s="17">
        <f t="shared" si="0"/>
        <v>1127</v>
      </c>
    </row>
    <row r="20" spans="1:7" ht="14.45" x14ac:dyDescent="0.35">
      <c r="A20" s="14">
        <f t="shared" si="2"/>
        <v>190000</v>
      </c>
      <c r="B20" s="14">
        <f t="shared" si="3"/>
        <v>180000.01</v>
      </c>
      <c r="C20" s="14">
        <f t="shared" si="1"/>
        <v>1070.6199999999999</v>
      </c>
      <c r="D20" s="14">
        <f t="shared" si="4"/>
        <v>1071</v>
      </c>
      <c r="E20" s="14">
        <f t="shared" si="5"/>
        <v>730</v>
      </c>
      <c r="F20" s="13">
        <f t="shared" si="6"/>
        <v>633</v>
      </c>
      <c r="G20" s="17">
        <f t="shared" si="0"/>
        <v>1178</v>
      </c>
    </row>
    <row r="21" spans="1:7" ht="14.45" x14ac:dyDescent="0.35">
      <c r="A21" s="14">
        <f t="shared" si="2"/>
        <v>200000</v>
      </c>
      <c r="B21" s="14">
        <f t="shared" si="3"/>
        <v>190000.01</v>
      </c>
      <c r="C21" s="14">
        <f t="shared" si="1"/>
        <v>1117.3699999999999</v>
      </c>
      <c r="D21" s="14">
        <f t="shared" si="4"/>
        <v>1118</v>
      </c>
      <c r="E21" s="14">
        <f t="shared" si="5"/>
        <v>762</v>
      </c>
      <c r="F21" s="13">
        <f t="shared" si="6"/>
        <v>661</v>
      </c>
      <c r="G21" s="17">
        <f t="shared" si="0"/>
        <v>1230</v>
      </c>
    </row>
    <row r="22" spans="1:7" ht="14.45" x14ac:dyDescent="0.35">
      <c r="A22" s="14">
        <f t="shared" si="2"/>
        <v>210000</v>
      </c>
      <c r="B22" s="14">
        <f t="shared" si="3"/>
        <v>200000.01</v>
      </c>
      <c r="C22" s="14">
        <f t="shared" si="1"/>
        <v>1154.77</v>
      </c>
      <c r="D22" s="14">
        <f t="shared" si="4"/>
        <v>1155</v>
      </c>
      <c r="E22" s="14">
        <f t="shared" si="5"/>
        <v>788</v>
      </c>
      <c r="F22" s="13">
        <f t="shared" si="6"/>
        <v>683</v>
      </c>
      <c r="G22" s="17">
        <f t="shared" si="0"/>
        <v>1271</v>
      </c>
    </row>
    <row r="23" spans="1:7" ht="14.45" x14ac:dyDescent="0.35">
      <c r="A23" s="14">
        <f t="shared" si="2"/>
        <v>220000</v>
      </c>
      <c r="B23" s="14">
        <f t="shared" si="3"/>
        <v>210000.01</v>
      </c>
      <c r="C23" s="14">
        <f t="shared" si="1"/>
        <v>1192.17</v>
      </c>
      <c r="D23" s="14">
        <f t="shared" si="4"/>
        <v>1193</v>
      </c>
      <c r="E23" s="14">
        <f t="shared" si="5"/>
        <v>814</v>
      </c>
      <c r="F23" s="13">
        <f t="shared" si="6"/>
        <v>705</v>
      </c>
      <c r="G23" s="17">
        <f t="shared" si="0"/>
        <v>1312</v>
      </c>
    </row>
    <row r="24" spans="1:7" ht="14.45" x14ac:dyDescent="0.35">
      <c r="A24" s="14">
        <f t="shared" si="2"/>
        <v>230000</v>
      </c>
      <c r="B24" s="14">
        <f t="shared" si="3"/>
        <v>220000.01</v>
      </c>
      <c r="C24" s="14">
        <f t="shared" si="1"/>
        <v>1229.5700000000002</v>
      </c>
      <c r="D24" s="14">
        <f t="shared" si="4"/>
        <v>1230</v>
      </c>
      <c r="E24" s="14">
        <f t="shared" si="5"/>
        <v>839</v>
      </c>
      <c r="F24" s="13">
        <f t="shared" si="6"/>
        <v>727</v>
      </c>
      <c r="G24" s="17">
        <f t="shared" si="0"/>
        <v>1353</v>
      </c>
    </row>
    <row r="25" spans="1:7" ht="14.45" x14ac:dyDescent="0.35">
      <c r="A25" s="14">
        <f t="shared" si="2"/>
        <v>240000</v>
      </c>
      <c r="B25" s="14">
        <f t="shared" si="3"/>
        <v>230000.01</v>
      </c>
      <c r="C25" s="14">
        <f t="shared" si="1"/>
        <v>1266.9700000000003</v>
      </c>
      <c r="D25" s="14">
        <f t="shared" si="4"/>
        <v>1267</v>
      </c>
      <c r="E25" s="14">
        <f t="shared" si="5"/>
        <v>864</v>
      </c>
      <c r="F25" s="13">
        <f t="shared" si="6"/>
        <v>749</v>
      </c>
      <c r="G25" s="17">
        <f t="shared" si="0"/>
        <v>1394</v>
      </c>
    </row>
    <row r="26" spans="1:7" ht="14.45" x14ac:dyDescent="0.35">
      <c r="A26" s="14">
        <f t="shared" si="2"/>
        <v>250000</v>
      </c>
      <c r="B26" s="14">
        <f t="shared" si="3"/>
        <v>240000.01</v>
      </c>
      <c r="C26" s="14">
        <f t="shared" si="1"/>
        <v>1304.3700000000003</v>
      </c>
      <c r="D26" s="14">
        <f t="shared" si="4"/>
        <v>1305</v>
      </c>
      <c r="E26" s="14">
        <f t="shared" si="5"/>
        <v>890</v>
      </c>
      <c r="F26" s="13">
        <f t="shared" si="6"/>
        <v>771</v>
      </c>
      <c r="G26" s="17">
        <f t="shared" si="0"/>
        <v>1435</v>
      </c>
    </row>
    <row r="27" spans="1:7" ht="14.45" x14ac:dyDescent="0.35">
      <c r="A27" s="14">
        <f t="shared" si="2"/>
        <v>260000</v>
      </c>
      <c r="B27" s="14">
        <f t="shared" si="3"/>
        <v>250000.01</v>
      </c>
      <c r="C27" s="14">
        <f t="shared" si="1"/>
        <v>1341.7700000000004</v>
      </c>
      <c r="D27" s="14">
        <f t="shared" si="4"/>
        <v>1342</v>
      </c>
      <c r="E27" s="14">
        <f t="shared" si="5"/>
        <v>915</v>
      </c>
      <c r="F27" s="13">
        <f t="shared" si="6"/>
        <v>793</v>
      </c>
      <c r="G27" s="17">
        <f t="shared" si="0"/>
        <v>1476</v>
      </c>
    </row>
    <row r="28" spans="1:7" ht="14.45" x14ac:dyDescent="0.35">
      <c r="A28" s="14">
        <f t="shared" si="2"/>
        <v>270000</v>
      </c>
      <c r="B28" s="14">
        <f t="shared" si="3"/>
        <v>260000.01</v>
      </c>
      <c r="C28" s="14">
        <f t="shared" si="1"/>
        <v>1379.1700000000005</v>
      </c>
      <c r="D28" s="14">
        <f t="shared" si="4"/>
        <v>1380</v>
      </c>
      <c r="E28" s="14">
        <f t="shared" si="5"/>
        <v>941</v>
      </c>
      <c r="F28" s="13">
        <f t="shared" si="6"/>
        <v>816</v>
      </c>
      <c r="G28" s="17">
        <f t="shared" si="0"/>
        <v>1518</v>
      </c>
    </row>
    <row r="29" spans="1:7" ht="14.45" x14ac:dyDescent="0.35">
      <c r="A29" s="14">
        <f t="shared" si="2"/>
        <v>280000</v>
      </c>
      <c r="B29" s="14">
        <f t="shared" si="3"/>
        <v>270000.01</v>
      </c>
      <c r="C29" s="14">
        <f t="shared" si="1"/>
        <v>1416.5700000000006</v>
      </c>
      <c r="D29" s="14">
        <f t="shared" si="4"/>
        <v>1417</v>
      </c>
      <c r="E29" s="14">
        <f t="shared" si="5"/>
        <v>966</v>
      </c>
      <c r="F29" s="13">
        <f t="shared" si="6"/>
        <v>837</v>
      </c>
      <c r="G29" s="17">
        <f t="shared" si="0"/>
        <v>1559</v>
      </c>
    </row>
    <row r="30" spans="1:7" ht="14.45" x14ac:dyDescent="0.35">
      <c r="A30" s="14">
        <f t="shared" si="2"/>
        <v>290000</v>
      </c>
      <c r="B30" s="14">
        <f t="shared" si="3"/>
        <v>280000.01</v>
      </c>
      <c r="C30" s="14">
        <f t="shared" si="1"/>
        <v>1453.9700000000007</v>
      </c>
      <c r="D30" s="14">
        <f t="shared" si="4"/>
        <v>1454</v>
      </c>
      <c r="E30" s="14">
        <f t="shared" si="5"/>
        <v>992</v>
      </c>
      <c r="F30" s="13">
        <f t="shared" si="6"/>
        <v>859</v>
      </c>
      <c r="G30" s="17">
        <f t="shared" si="0"/>
        <v>1600</v>
      </c>
    </row>
    <row r="31" spans="1:7" ht="14.45" x14ac:dyDescent="0.35">
      <c r="A31" s="14">
        <f t="shared" si="2"/>
        <v>300000</v>
      </c>
      <c r="B31" s="14">
        <f t="shared" si="3"/>
        <v>290000.01</v>
      </c>
      <c r="C31" s="14">
        <f t="shared" si="1"/>
        <v>1491.3700000000008</v>
      </c>
      <c r="D31" s="14">
        <f t="shared" si="4"/>
        <v>1492</v>
      </c>
      <c r="E31" s="14">
        <f t="shared" si="5"/>
        <v>1018</v>
      </c>
      <c r="F31" s="13">
        <f t="shared" si="6"/>
        <v>882</v>
      </c>
      <c r="G31" s="17">
        <f t="shared" si="0"/>
        <v>1641</v>
      </c>
    </row>
    <row r="32" spans="1:7" ht="14.45" x14ac:dyDescent="0.35">
      <c r="A32" s="14">
        <f t="shared" si="2"/>
        <v>310000</v>
      </c>
      <c r="B32" s="14">
        <f t="shared" si="3"/>
        <v>300000.01</v>
      </c>
      <c r="C32" s="14">
        <f t="shared" si="1"/>
        <v>1528.7700000000009</v>
      </c>
      <c r="D32" s="14">
        <f t="shared" si="4"/>
        <v>1529</v>
      </c>
      <c r="E32" s="14">
        <f t="shared" si="5"/>
        <v>1043</v>
      </c>
      <c r="F32" s="13">
        <f t="shared" si="6"/>
        <v>904</v>
      </c>
      <c r="G32" s="17">
        <f t="shared" si="0"/>
        <v>1682</v>
      </c>
    </row>
    <row r="33" spans="1:7" ht="14.45" x14ac:dyDescent="0.35">
      <c r="A33" s="14">
        <f t="shared" si="2"/>
        <v>320000</v>
      </c>
      <c r="B33" s="14">
        <f t="shared" si="3"/>
        <v>310000.01</v>
      </c>
      <c r="C33" s="14">
        <f t="shared" si="1"/>
        <v>1566.170000000001</v>
      </c>
      <c r="D33" s="14">
        <f t="shared" si="4"/>
        <v>1567</v>
      </c>
      <c r="E33" s="14">
        <f t="shared" si="5"/>
        <v>1069</v>
      </c>
      <c r="F33" s="13">
        <f t="shared" si="6"/>
        <v>926</v>
      </c>
      <c r="G33" s="17">
        <f t="shared" si="0"/>
        <v>1723</v>
      </c>
    </row>
    <row r="34" spans="1:7" ht="14.45" x14ac:dyDescent="0.35">
      <c r="A34" s="14">
        <f t="shared" si="2"/>
        <v>330000</v>
      </c>
      <c r="B34" s="14">
        <f t="shared" si="3"/>
        <v>320000.01</v>
      </c>
      <c r="C34" s="14">
        <f t="shared" si="1"/>
        <v>1603.5700000000011</v>
      </c>
      <c r="D34" s="14">
        <f t="shared" si="4"/>
        <v>1604</v>
      </c>
      <c r="E34" s="14">
        <f t="shared" si="5"/>
        <v>1094</v>
      </c>
      <c r="F34" s="13">
        <f t="shared" si="6"/>
        <v>948</v>
      </c>
      <c r="G34" s="17">
        <f t="shared" ref="G34:G65" si="7">ROUNDUP(C34*1.1,0)</f>
        <v>1764</v>
      </c>
    </row>
    <row r="35" spans="1:7" ht="14.45" x14ac:dyDescent="0.35">
      <c r="A35" s="14">
        <f t="shared" si="2"/>
        <v>340000</v>
      </c>
      <c r="B35" s="14">
        <f t="shared" si="3"/>
        <v>330000.01</v>
      </c>
      <c r="C35" s="14">
        <f t="shared" ref="C35:C66" si="8">C34+VLOOKUP(A35,BasicFees,2,TRUE)</f>
        <v>1640.9700000000012</v>
      </c>
      <c r="D35" s="14">
        <f t="shared" si="4"/>
        <v>1641</v>
      </c>
      <c r="E35" s="14">
        <f t="shared" si="5"/>
        <v>1119</v>
      </c>
      <c r="F35" s="13">
        <f t="shared" si="6"/>
        <v>970</v>
      </c>
      <c r="G35" s="17">
        <f t="shared" si="7"/>
        <v>1806</v>
      </c>
    </row>
    <row r="36" spans="1:7" ht="14.45" x14ac:dyDescent="0.35">
      <c r="A36" s="14">
        <f t="shared" si="2"/>
        <v>350000</v>
      </c>
      <c r="B36" s="14">
        <f t="shared" si="3"/>
        <v>340000.01</v>
      </c>
      <c r="C36" s="14">
        <f t="shared" si="8"/>
        <v>1678.3700000000013</v>
      </c>
      <c r="D36" s="14">
        <f t="shared" si="4"/>
        <v>1679</v>
      </c>
      <c r="E36" s="14">
        <f t="shared" ref="E36:E67" si="9">IF(MOD(D36*0.682,1)&lt;=0.5,ROUNDDOWN(D36*0.682,0),ROUNDUP(D36*0.682,0))</f>
        <v>1145</v>
      </c>
      <c r="F36" s="13">
        <f t="shared" si="6"/>
        <v>992</v>
      </c>
      <c r="G36" s="17">
        <f t="shared" si="7"/>
        <v>1847</v>
      </c>
    </row>
    <row r="37" spans="1:7" ht="14.45" x14ac:dyDescent="0.35">
      <c r="A37" s="14">
        <f t="shared" si="2"/>
        <v>360000</v>
      </c>
      <c r="B37" s="14">
        <f t="shared" si="3"/>
        <v>350000.01</v>
      </c>
      <c r="C37" s="14">
        <f t="shared" si="8"/>
        <v>1715.7700000000013</v>
      </c>
      <c r="D37" s="14">
        <f t="shared" si="4"/>
        <v>1716</v>
      </c>
      <c r="E37" s="14">
        <f t="shared" si="9"/>
        <v>1170</v>
      </c>
      <c r="F37" s="13">
        <f t="shared" ref="F37:F68" si="10">IF(MOD(D37*0.591,1)&lt;=0.5,ROUNDDOWN(D37*0.591,0),ROUNDUP(D37*0.591,0))</f>
        <v>1014</v>
      </c>
      <c r="G37" s="17">
        <f t="shared" si="7"/>
        <v>1888</v>
      </c>
    </row>
    <row r="38" spans="1:7" ht="14.45" x14ac:dyDescent="0.35">
      <c r="A38" s="14">
        <f t="shared" si="2"/>
        <v>370000</v>
      </c>
      <c r="B38" s="14">
        <f t="shared" si="3"/>
        <v>360000.01</v>
      </c>
      <c r="C38" s="14">
        <f t="shared" si="8"/>
        <v>1753.1700000000014</v>
      </c>
      <c r="D38" s="14">
        <f t="shared" si="4"/>
        <v>1754</v>
      </c>
      <c r="E38" s="14">
        <f t="shared" si="9"/>
        <v>1196</v>
      </c>
      <c r="F38" s="13">
        <f t="shared" si="10"/>
        <v>1037</v>
      </c>
      <c r="G38" s="17">
        <f t="shared" si="7"/>
        <v>1929</v>
      </c>
    </row>
    <row r="39" spans="1:7" ht="14.45" x14ac:dyDescent="0.35">
      <c r="A39" s="14">
        <f t="shared" si="2"/>
        <v>380000</v>
      </c>
      <c r="B39" s="14">
        <f t="shared" si="3"/>
        <v>370000.01</v>
      </c>
      <c r="C39" s="14">
        <f t="shared" si="8"/>
        <v>1790.5700000000015</v>
      </c>
      <c r="D39" s="14">
        <f t="shared" si="4"/>
        <v>1791</v>
      </c>
      <c r="E39" s="14">
        <f t="shared" si="9"/>
        <v>1221</v>
      </c>
      <c r="F39" s="13">
        <f t="shared" si="10"/>
        <v>1058</v>
      </c>
      <c r="G39" s="17">
        <f t="shared" si="7"/>
        <v>1970</v>
      </c>
    </row>
    <row r="40" spans="1:7" ht="14.45" x14ac:dyDescent="0.35">
      <c r="A40" s="14">
        <f t="shared" si="2"/>
        <v>390000</v>
      </c>
      <c r="B40" s="14">
        <f t="shared" si="3"/>
        <v>380000.01</v>
      </c>
      <c r="C40" s="14">
        <f t="shared" si="8"/>
        <v>1827.9700000000016</v>
      </c>
      <c r="D40" s="14">
        <f t="shared" si="4"/>
        <v>1828</v>
      </c>
      <c r="E40" s="14">
        <f t="shared" si="9"/>
        <v>1247</v>
      </c>
      <c r="F40" s="13">
        <f t="shared" si="10"/>
        <v>1080</v>
      </c>
      <c r="G40" s="17">
        <f t="shared" si="7"/>
        <v>2011</v>
      </c>
    </row>
    <row r="41" spans="1:7" ht="14.45" x14ac:dyDescent="0.35">
      <c r="A41" s="14">
        <f t="shared" si="2"/>
        <v>400000</v>
      </c>
      <c r="B41" s="14">
        <f t="shared" si="3"/>
        <v>390000.01</v>
      </c>
      <c r="C41" s="14">
        <f t="shared" si="8"/>
        <v>1865.3700000000017</v>
      </c>
      <c r="D41" s="14">
        <f t="shared" si="4"/>
        <v>1866</v>
      </c>
      <c r="E41" s="14">
        <f t="shared" si="9"/>
        <v>1273</v>
      </c>
      <c r="F41" s="13">
        <f t="shared" si="10"/>
        <v>1103</v>
      </c>
      <c r="G41" s="17">
        <f t="shared" si="7"/>
        <v>2052</v>
      </c>
    </row>
    <row r="42" spans="1:7" ht="14.45" x14ac:dyDescent="0.35">
      <c r="A42" s="14">
        <f t="shared" si="2"/>
        <v>410000</v>
      </c>
      <c r="B42" s="14">
        <f t="shared" si="3"/>
        <v>400000.01</v>
      </c>
      <c r="C42" s="14">
        <f t="shared" si="8"/>
        <v>1902.7700000000018</v>
      </c>
      <c r="D42" s="14">
        <f t="shared" si="4"/>
        <v>1903</v>
      </c>
      <c r="E42" s="14">
        <f t="shared" si="9"/>
        <v>1298</v>
      </c>
      <c r="F42" s="13">
        <f t="shared" si="10"/>
        <v>1125</v>
      </c>
      <c r="G42" s="17">
        <f t="shared" si="7"/>
        <v>2094</v>
      </c>
    </row>
    <row r="43" spans="1:7" ht="14.45" x14ac:dyDescent="0.35">
      <c r="A43" s="14">
        <f t="shared" si="2"/>
        <v>420000</v>
      </c>
      <c r="B43" s="14">
        <f t="shared" si="3"/>
        <v>410000.01</v>
      </c>
      <c r="C43" s="14">
        <f t="shared" si="8"/>
        <v>1940.1700000000019</v>
      </c>
      <c r="D43" s="14">
        <f t="shared" si="4"/>
        <v>1941</v>
      </c>
      <c r="E43" s="14">
        <f t="shared" si="9"/>
        <v>1324</v>
      </c>
      <c r="F43" s="13">
        <f t="shared" si="10"/>
        <v>1147</v>
      </c>
      <c r="G43" s="17">
        <f t="shared" si="7"/>
        <v>2135</v>
      </c>
    </row>
    <row r="44" spans="1:7" ht="14.45" x14ac:dyDescent="0.35">
      <c r="A44" s="14">
        <f t="shared" si="2"/>
        <v>430000</v>
      </c>
      <c r="B44" s="14">
        <f t="shared" si="3"/>
        <v>420000.01</v>
      </c>
      <c r="C44" s="14">
        <f t="shared" si="8"/>
        <v>1977.570000000002</v>
      </c>
      <c r="D44" s="14">
        <f t="shared" si="4"/>
        <v>1978</v>
      </c>
      <c r="E44" s="14">
        <f t="shared" si="9"/>
        <v>1349</v>
      </c>
      <c r="F44" s="13">
        <f t="shared" si="10"/>
        <v>1169</v>
      </c>
      <c r="G44" s="17">
        <f t="shared" si="7"/>
        <v>2176</v>
      </c>
    </row>
    <row r="45" spans="1:7" ht="14.45" x14ac:dyDescent="0.35">
      <c r="A45" s="14">
        <f t="shared" si="2"/>
        <v>440000</v>
      </c>
      <c r="B45" s="14">
        <f t="shared" si="3"/>
        <v>430000.01</v>
      </c>
      <c r="C45" s="14">
        <f t="shared" si="8"/>
        <v>2014.9700000000021</v>
      </c>
      <c r="D45" s="14">
        <f t="shared" si="4"/>
        <v>2015</v>
      </c>
      <c r="E45" s="14">
        <f t="shared" si="9"/>
        <v>1374</v>
      </c>
      <c r="F45" s="13">
        <f t="shared" si="10"/>
        <v>1191</v>
      </c>
      <c r="G45" s="17">
        <f t="shared" si="7"/>
        <v>2217</v>
      </c>
    </row>
    <row r="46" spans="1:7" ht="14.45" x14ac:dyDescent="0.35">
      <c r="A46" s="14">
        <f t="shared" si="2"/>
        <v>450000</v>
      </c>
      <c r="B46" s="14">
        <f t="shared" si="3"/>
        <v>440000.01</v>
      </c>
      <c r="C46" s="14">
        <f t="shared" si="8"/>
        <v>2052.3700000000022</v>
      </c>
      <c r="D46" s="14">
        <f t="shared" si="4"/>
        <v>2053</v>
      </c>
      <c r="E46" s="14">
        <f t="shared" si="9"/>
        <v>1400</v>
      </c>
      <c r="F46" s="13">
        <f t="shared" si="10"/>
        <v>1213</v>
      </c>
      <c r="G46" s="17">
        <f t="shared" si="7"/>
        <v>2258</v>
      </c>
    </row>
    <row r="47" spans="1:7" ht="14.45" x14ac:dyDescent="0.35">
      <c r="A47" s="14">
        <f t="shared" si="2"/>
        <v>460000</v>
      </c>
      <c r="B47" s="14">
        <f t="shared" si="3"/>
        <v>450000.01</v>
      </c>
      <c r="C47" s="14">
        <f t="shared" si="8"/>
        <v>2089.7700000000023</v>
      </c>
      <c r="D47" s="14">
        <f t="shared" si="4"/>
        <v>2090</v>
      </c>
      <c r="E47" s="14">
        <f t="shared" si="9"/>
        <v>1425</v>
      </c>
      <c r="F47" s="13">
        <f t="shared" si="10"/>
        <v>1235</v>
      </c>
      <c r="G47" s="17">
        <f t="shared" si="7"/>
        <v>2299</v>
      </c>
    </row>
    <row r="48" spans="1:7" ht="14.45" x14ac:dyDescent="0.35">
      <c r="A48" s="14">
        <f t="shared" si="2"/>
        <v>470000</v>
      </c>
      <c r="B48" s="14">
        <f t="shared" si="3"/>
        <v>460000.01</v>
      </c>
      <c r="C48" s="14">
        <f t="shared" si="8"/>
        <v>2127.1700000000023</v>
      </c>
      <c r="D48" s="14">
        <f t="shared" si="4"/>
        <v>2128</v>
      </c>
      <c r="E48" s="14">
        <f t="shared" si="9"/>
        <v>1451</v>
      </c>
      <c r="F48" s="13">
        <f t="shared" si="10"/>
        <v>1258</v>
      </c>
      <c r="G48" s="17">
        <f t="shared" si="7"/>
        <v>2340</v>
      </c>
    </row>
    <row r="49" spans="1:7" ht="14.45" x14ac:dyDescent="0.35">
      <c r="A49" s="14">
        <f t="shared" si="2"/>
        <v>480000</v>
      </c>
      <c r="B49" s="14">
        <f t="shared" si="3"/>
        <v>470000.01</v>
      </c>
      <c r="C49" s="14">
        <f t="shared" si="8"/>
        <v>2164.5700000000024</v>
      </c>
      <c r="D49" s="14">
        <f t="shared" si="4"/>
        <v>2165</v>
      </c>
      <c r="E49" s="14">
        <f t="shared" si="9"/>
        <v>1477</v>
      </c>
      <c r="F49" s="13">
        <f t="shared" si="10"/>
        <v>1280</v>
      </c>
      <c r="G49" s="17">
        <f t="shared" si="7"/>
        <v>2382</v>
      </c>
    </row>
    <row r="50" spans="1:7" ht="14.45" x14ac:dyDescent="0.35">
      <c r="A50" s="14">
        <f t="shared" si="2"/>
        <v>490000</v>
      </c>
      <c r="B50" s="14">
        <f t="shared" si="3"/>
        <v>480000.01</v>
      </c>
      <c r="C50" s="14">
        <f t="shared" si="8"/>
        <v>2201.9700000000025</v>
      </c>
      <c r="D50" s="14">
        <f t="shared" si="4"/>
        <v>2202</v>
      </c>
      <c r="E50" s="14">
        <f t="shared" si="9"/>
        <v>1502</v>
      </c>
      <c r="F50" s="13">
        <f t="shared" si="10"/>
        <v>1301</v>
      </c>
      <c r="G50" s="17">
        <f t="shared" si="7"/>
        <v>2423</v>
      </c>
    </row>
    <row r="51" spans="1:7" ht="14.45" x14ac:dyDescent="0.35">
      <c r="A51" s="14">
        <f t="shared" si="2"/>
        <v>500000</v>
      </c>
      <c r="B51" s="14">
        <f t="shared" si="3"/>
        <v>490000.01</v>
      </c>
      <c r="C51" s="14">
        <f t="shared" si="8"/>
        <v>2239.3700000000026</v>
      </c>
      <c r="D51" s="14">
        <f t="shared" si="4"/>
        <v>2240</v>
      </c>
      <c r="E51" s="14">
        <f t="shared" si="9"/>
        <v>1528</v>
      </c>
      <c r="F51" s="13">
        <f t="shared" si="10"/>
        <v>1324</v>
      </c>
      <c r="G51" s="17">
        <f t="shared" si="7"/>
        <v>2464</v>
      </c>
    </row>
    <row r="52" spans="1:7" ht="14.45" x14ac:dyDescent="0.35">
      <c r="A52" s="14">
        <f t="shared" si="2"/>
        <v>510000</v>
      </c>
      <c r="B52" s="14">
        <f t="shared" si="3"/>
        <v>500000.01</v>
      </c>
      <c r="C52" s="14">
        <f t="shared" si="8"/>
        <v>2258.0700000000024</v>
      </c>
      <c r="D52" s="14">
        <f t="shared" si="4"/>
        <v>2259</v>
      </c>
      <c r="E52" s="14">
        <f t="shared" si="9"/>
        <v>1541</v>
      </c>
      <c r="F52" s="13">
        <f t="shared" si="10"/>
        <v>1335</v>
      </c>
      <c r="G52" s="17">
        <f t="shared" si="7"/>
        <v>2484</v>
      </c>
    </row>
    <row r="53" spans="1:7" ht="14.45" x14ac:dyDescent="0.35">
      <c r="A53" s="14">
        <f t="shared" si="2"/>
        <v>520000</v>
      </c>
      <c r="B53" s="14">
        <f t="shared" si="3"/>
        <v>510000.01</v>
      </c>
      <c r="C53" s="14">
        <f t="shared" si="8"/>
        <v>2276.7700000000023</v>
      </c>
      <c r="D53" s="14">
        <f t="shared" si="4"/>
        <v>2277</v>
      </c>
      <c r="E53" s="14">
        <f t="shared" si="9"/>
        <v>1553</v>
      </c>
      <c r="F53" s="13">
        <f t="shared" si="10"/>
        <v>1346</v>
      </c>
      <c r="G53" s="17">
        <f t="shared" si="7"/>
        <v>2505</v>
      </c>
    </row>
    <row r="54" spans="1:7" ht="14.45" x14ac:dyDescent="0.35">
      <c r="A54" s="14">
        <f t="shared" si="2"/>
        <v>530000</v>
      </c>
      <c r="B54" s="14">
        <f t="shared" si="3"/>
        <v>520000.01</v>
      </c>
      <c r="C54" s="14">
        <f t="shared" si="8"/>
        <v>2295.4700000000021</v>
      </c>
      <c r="D54" s="14">
        <f t="shared" si="4"/>
        <v>2296</v>
      </c>
      <c r="E54" s="14">
        <f t="shared" si="9"/>
        <v>1566</v>
      </c>
      <c r="F54" s="13">
        <f t="shared" si="10"/>
        <v>1357</v>
      </c>
      <c r="G54" s="17">
        <f t="shared" si="7"/>
        <v>2526</v>
      </c>
    </row>
    <row r="55" spans="1:7" ht="14.45" x14ac:dyDescent="0.35">
      <c r="A55" s="14">
        <f t="shared" si="2"/>
        <v>540000</v>
      </c>
      <c r="B55" s="14">
        <f t="shared" si="3"/>
        <v>530000.01</v>
      </c>
      <c r="C55" s="14">
        <f t="shared" si="8"/>
        <v>2314.1700000000019</v>
      </c>
      <c r="D55" s="14">
        <f t="shared" si="4"/>
        <v>2315</v>
      </c>
      <c r="E55" s="14">
        <f t="shared" si="9"/>
        <v>1579</v>
      </c>
      <c r="F55" s="13">
        <f t="shared" si="10"/>
        <v>1368</v>
      </c>
      <c r="G55" s="17">
        <f t="shared" si="7"/>
        <v>2546</v>
      </c>
    </row>
    <row r="56" spans="1:7" ht="14.45" x14ac:dyDescent="0.35">
      <c r="A56" s="14">
        <f t="shared" si="2"/>
        <v>550000</v>
      </c>
      <c r="B56" s="14">
        <f t="shared" si="3"/>
        <v>540000.01</v>
      </c>
      <c r="C56" s="14">
        <f t="shared" si="8"/>
        <v>2332.8700000000017</v>
      </c>
      <c r="D56" s="14">
        <f t="shared" si="4"/>
        <v>2333</v>
      </c>
      <c r="E56" s="14">
        <f t="shared" si="9"/>
        <v>1591</v>
      </c>
      <c r="F56" s="13">
        <f t="shared" si="10"/>
        <v>1379</v>
      </c>
      <c r="G56" s="17">
        <f t="shared" si="7"/>
        <v>2567</v>
      </c>
    </row>
    <row r="57" spans="1:7" ht="14.45" x14ac:dyDescent="0.35">
      <c r="A57" s="14">
        <f t="shared" si="2"/>
        <v>560000</v>
      </c>
      <c r="B57" s="14">
        <f t="shared" si="3"/>
        <v>550000.01</v>
      </c>
      <c r="C57" s="14">
        <f t="shared" si="8"/>
        <v>2351.5700000000015</v>
      </c>
      <c r="D57" s="14">
        <f t="shared" si="4"/>
        <v>2352</v>
      </c>
      <c r="E57" s="14">
        <f t="shared" si="9"/>
        <v>1604</v>
      </c>
      <c r="F57" s="13">
        <f t="shared" si="10"/>
        <v>1390</v>
      </c>
      <c r="G57" s="17">
        <f t="shared" si="7"/>
        <v>2587</v>
      </c>
    </row>
    <row r="58" spans="1:7" x14ac:dyDescent="0.25">
      <c r="A58" s="14">
        <f t="shared" si="2"/>
        <v>570000</v>
      </c>
      <c r="B58" s="14">
        <f t="shared" si="3"/>
        <v>560000.01</v>
      </c>
      <c r="C58" s="14">
        <f t="shared" si="8"/>
        <v>2370.2700000000013</v>
      </c>
      <c r="D58" s="14">
        <f t="shared" si="4"/>
        <v>2371</v>
      </c>
      <c r="E58" s="14">
        <f t="shared" si="9"/>
        <v>1617</v>
      </c>
      <c r="F58" s="13">
        <f t="shared" si="10"/>
        <v>1401</v>
      </c>
      <c r="G58" s="17">
        <f t="shared" si="7"/>
        <v>2608</v>
      </c>
    </row>
    <row r="59" spans="1:7" x14ac:dyDescent="0.25">
      <c r="A59" s="14">
        <f t="shared" si="2"/>
        <v>580000</v>
      </c>
      <c r="B59" s="14">
        <f t="shared" si="3"/>
        <v>570000.01</v>
      </c>
      <c r="C59" s="14">
        <f t="shared" si="8"/>
        <v>2388.9700000000012</v>
      </c>
      <c r="D59" s="14">
        <f t="shared" si="4"/>
        <v>2389</v>
      </c>
      <c r="E59" s="14">
        <f t="shared" si="9"/>
        <v>1629</v>
      </c>
      <c r="F59" s="13">
        <f t="shared" si="10"/>
        <v>1412</v>
      </c>
      <c r="G59" s="17">
        <f t="shared" si="7"/>
        <v>2628</v>
      </c>
    </row>
    <row r="60" spans="1:7" x14ac:dyDescent="0.25">
      <c r="A60" s="14">
        <f t="shared" si="2"/>
        <v>590000</v>
      </c>
      <c r="B60" s="14">
        <f t="shared" si="3"/>
        <v>580000.01</v>
      </c>
      <c r="C60" s="14">
        <f t="shared" si="8"/>
        <v>2407.670000000001</v>
      </c>
      <c r="D60" s="14">
        <f t="shared" si="4"/>
        <v>2408</v>
      </c>
      <c r="E60" s="14">
        <f t="shared" si="9"/>
        <v>1642</v>
      </c>
      <c r="F60" s="13">
        <f t="shared" si="10"/>
        <v>1423</v>
      </c>
      <c r="G60" s="17">
        <f t="shared" si="7"/>
        <v>2649</v>
      </c>
    </row>
    <row r="61" spans="1:7" x14ac:dyDescent="0.25">
      <c r="A61" s="14">
        <f t="shared" si="2"/>
        <v>600000</v>
      </c>
      <c r="B61" s="14">
        <f t="shared" si="3"/>
        <v>590000.01</v>
      </c>
      <c r="C61" s="14">
        <f t="shared" si="8"/>
        <v>2426.3700000000008</v>
      </c>
      <c r="D61" s="14">
        <f t="shared" si="4"/>
        <v>2427</v>
      </c>
      <c r="E61" s="14">
        <f t="shared" si="9"/>
        <v>1655</v>
      </c>
      <c r="F61" s="13">
        <f t="shared" si="10"/>
        <v>1434</v>
      </c>
      <c r="G61" s="17">
        <f t="shared" si="7"/>
        <v>2670</v>
      </c>
    </row>
    <row r="62" spans="1:7" x14ac:dyDescent="0.25">
      <c r="A62" s="14">
        <f t="shared" si="2"/>
        <v>610000</v>
      </c>
      <c r="B62" s="14">
        <f t="shared" si="3"/>
        <v>600000.01</v>
      </c>
      <c r="C62" s="14">
        <f t="shared" si="8"/>
        <v>2445.0700000000006</v>
      </c>
      <c r="D62" s="14">
        <f t="shared" si="4"/>
        <v>2446</v>
      </c>
      <c r="E62" s="14">
        <f t="shared" si="9"/>
        <v>1668</v>
      </c>
      <c r="F62" s="13">
        <f t="shared" si="10"/>
        <v>1446</v>
      </c>
      <c r="G62" s="17">
        <f t="shared" si="7"/>
        <v>2690</v>
      </c>
    </row>
    <row r="63" spans="1:7" x14ac:dyDescent="0.25">
      <c r="A63" s="14">
        <f t="shared" si="2"/>
        <v>620000</v>
      </c>
      <c r="B63" s="14">
        <f t="shared" si="3"/>
        <v>610000.01</v>
      </c>
      <c r="C63" s="14">
        <f t="shared" si="8"/>
        <v>2463.7700000000004</v>
      </c>
      <c r="D63" s="14">
        <f t="shared" si="4"/>
        <v>2464</v>
      </c>
      <c r="E63" s="14">
        <f t="shared" si="9"/>
        <v>1680</v>
      </c>
      <c r="F63" s="13">
        <f t="shared" si="10"/>
        <v>1456</v>
      </c>
      <c r="G63" s="17">
        <f t="shared" si="7"/>
        <v>2711</v>
      </c>
    </row>
    <row r="64" spans="1:7" x14ac:dyDescent="0.25">
      <c r="A64" s="14">
        <f t="shared" si="2"/>
        <v>630000</v>
      </c>
      <c r="B64" s="14">
        <f t="shared" si="3"/>
        <v>620000.01</v>
      </c>
      <c r="C64" s="14">
        <f t="shared" si="8"/>
        <v>2482.4700000000003</v>
      </c>
      <c r="D64" s="14">
        <f t="shared" si="4"/>
        <v>2483</v>
      </c>
      <c r="E64" s="14">
        <f t="shared" si="9"/>
        <v>1693</v>
      </c>
      <c r="F64" s="13">
        <f t="shared" si="10"/>
        <v>1467</v>
      </c>
      <c r="G64" s="17">
        <f t="shared" si="7"/>
        <v>2731</v>
      </c>
    </row>
    <row r="65" spans="1:7" x14ac:dyDescent="0.25">
      <c r="A65" s="14">
        <f t="shared" si="2"/>
        <v>640000</v>
      </c>
      <c r="B65" s="14">
        <f t="shared" si="3"/>
        <v>630000.01</v>
      </c>
      <c r="C65" s="14">
        <f t="shared" si="8"/>
        <v>2501.17</v>
      </c>
      <c r="D65" s="14">
        <f t="shared" si="4"/>
        <v>2502</v>
      </c>
      <c r="E65" s="14">
        <f t="shared" si="9"/>
        <v>1706</v>
      </c>
      <c r="F65" s="13">
        <f t="shared" si="10"/>
        <v>1479</v>
      </c>
      <c r="G65" s="17">
        <f t="shared" si="7"/>
        <v>2752</v>
      </c>
    </row>
    <row r="66" spans="1:7" x14ac:dyDescent="0.25">
      <c r="A66" s="14">
        <f t="shared" si="2"/>
        <v>650000</v>
      </c>
      <c r="B66" s="14">
        <f t="shared" si="3"/>
        <v>640000.01</v>
      </c>
      <c r="C66" s="14">
        <f t="shared" si="8"/>
        <v>2519.87</v>
      </c>
      <c r="D66" s="14">
        <f t="shared" si="4"/>
        <v>2520</v>
      </c>
      <c r="E66" s="14">
        <f t="shared" si="9"/>
        <v>1719</v>
      </c>
      <c r="F66" s="13">
        <f t="shared" si="10"/>
        <v>1489</v>
      </c>
      <c r="G66" s="17">
        <f t="shared" ref="G66:G97" si="11">ROUNDUP(C66*1.1,0)</f>
        <v>2772</v>
      </c>
    </row>
    <row r="67" spans="1:7" x14ac:dyDescent="0.25">
      <c r="A67" s="14">
        <f t="shared" si="2"/>
        <v>660000</v>
      </c>
      <c r="B67" s="14">
        <f t="shared" si="3"/>
        <v>650000.01</v>
      </c>
      <c r="C67" s="14">
        <f t="shared" ref="C67:C98" si="12">C66+VLOOKUP(A67,BasicFees,2,TRUE)</f>
        <v>2538.5699999999997</v>
      </c>
      <c r="D67" s="14">
        <f t="shared" si="4"/>
        <v>2539</v>
      </c>
      <c r="E67" s="14">
        <f t="shared" si="9"/>
        <v>1732</v>
      </c>
      <c r="F67" s="13">
        <f t="shared" si="10"/>
        <v>1501</v>
      </c>
      <c r="G67" s="17">
        <f t="shared" si="11"/>
        <v>2793</v>
      </c>
    </row>
    <row r="68" spans="1:7" x14ac:dyDescent="0.25">
      <c r="A68" s="14">
        <f t="shared" ref="A68:A131" si="13">A67+10000</f>
        <v>670000</v>
      </c>
      <c r="B68" s="14">
        <f t="shared" ref="B68:B131" si="14">B67+10000</f>
        <v>660000.01</v>
      </c>
      <c r="C68" s="14">
        <f t="shared" si="12"/>
        <v>2557.2699999999995</v>
      </c>
      <c r="D68" s="14">
        <f t="shared" ref="D68:D131" si="15">ROUNDUP(C68,0)</f>
        <v>2558</v>
      </c>
      <c r="E68" s="14">
        <f t="shared" ref="E68:E99" si="16">IF(MOD(D68*0.682,1)&lt;=0.5,ROUNDDOWN(D68*0.682,0),ROUNDUP(D68*0.682,0))</f>
        <v>1745</v>
      </c>
      <c r="F68" s="13">
        <f t="shared" si="10"/>
        <v>1512</v>
      </c>
      <c r="G68" s="17">
        <f t="shared" si="11"/>
        <v>2813</v>
      </c>
    </row>
    <row r="69" spans="1:7" x14ac:dyDescent="0.25">
      <c r="A69" s="14">
        <f t="shared" si="13"/>
        <v>680000</v>
      </c>
      <c r="B69" s="14">
        <f t="shared" si="14"/>
        <v>670000.01</v>
      </c>
      <c r="C69" s="14">
        <f t="shared" si="12"/>
        <v>2575.9699999999993</v>
      </c>
      <c r="D69" s="14">
        <f t="shared" si="15"/>
        <v>2576</v>
      </c>
      <c r="E69" s="14">
        <f t="shared" si="16"/>
        <v>1757</v>
      </c>
      <c r="F69" s="13">
        <f t="shared" ref="F69:F100" si="17">IF(MOD(D69*0.591,1)&lt;=0.5,ROUNDDOWN(D69*0.591,0),ROUNDUP(D69*0.591,0))</f>
        <v>1522</v>
      </c>
      <c r="G69" s="17">
        <f t="shared" si="11"/>
        <v>2834</v>
      </c>
    </row>
    <row r="70" spans="1:7" x14ac:dyDescent="0.25">
      <c r="A70" s="14">
        <f t="shared" si="13"/>
        <v>690000</v>
      </c>
      <c r="B70" s="14">
        <f t="shared" si="14"/>
        <v>680000.01</v>
      </c>
      <c r="C70" s="14">
        <f t="shared" si="12"/>
        <v>2594.6699999999992</v>
      </c>
      <c r="D70" s="14">
        <f t="shared" si="15"/>
        <v>2595</v>
      </c>
      <c r="E70" s="14">
        <f t="shared" si="16"/>
        <v>1770</v>
      </c>
      <c r="F70" s="13">
        <f t="shared" si="17"/>
        <v>1534</v>
      </c>
      <c r="G70" s="17">
        <f t="shared" si="11"/>
        <v>2855</v>
      </c>
    </row>
    <row r="71" spans="1:7" x14ac:dyDescent="0.25">
      <c r="A71" s="14">
        <f t="shared" si="13"/>
        <v>700000</v>
      </c>
      <c r="B71" s="14">
        <f t="shared" si="14"/>
        <v>690000.01</v>
      </c>
      <c r="C71" s="14">
        <f t="shared" si="12"/>
        <v>2613.369999999999</v>
      </c>
      <c r="D71" s="14">
        <f t="shared" si="15"/>
        <v>2614</v>
      </c>
      <c r="E71" s="14">
        <f t="shared" si="16"/>
        <v>1783</v>
      </c>
      <c r="F71" s="13">
        <f t="shared" si="17"/>
        <v>1545</v>
      </c>
      <c r="G71" s="17">
        <f t="shared" si="11"/>
        <v>2875</v>
      </c>
    </row>
    <row r="72" spans="1:7" x14ac:dyDescent="0.25">
      <c r="A72" s="14">
        <f t="shared" si="13"/>
        <v>710000</v>
      </c>
      <c r="B72" s="14">
        <f t="shared" si="14"/>
        <v>700000.01</v>
      </c>
      <c r="C72" s="14">
        <f t="shared" si="12"/>
        <v>2632.0699999999988</v>
      </c>
      <c r="D72" s="14">
        <f t="shared" si="15"/>
        <v>2633</v>
      </c>
      <c r="E72" s="14">
        <f t="shared" si="16"/>
        <v>1796</v>
      </c>
      <c r="F72" s="13">
        <f t="shared" si="17"/>
        <v>1556</v>
      </c>
      <c r="G72" s="17">
        <f t="shared" si="11"/>
        <v>2896</v>
      </c>
    </row>
    <row r="73" spans="1:7" x14ac:dyDescent="0.25">
      <c r="A73" s="14">
        <f t="shared" si="13"/>
        <v>720000</v>
      </c>
      <c r="B73" s="14">
        <f t="shared" si="14"/>
        <v>710000.01</v>
      </c>
      <c r="C73" s="14">
        <f t="shared" si="12"/>
        <v>2650.7699999999986</v>
      </c>
      <c r="D73" s="14">
        <f t="shared" si="15"/>
        <v>2651</v>
      </c>
      <c r="E73" s="14">
        <f t="shared" si="16"/>
        <v>1808</v>
      </c>
      <c r="F73" s="13">
        <f t="shared" si="17"/>
        <v>1567</v>
      </c>
      <c r="G73" s="17">
        <f t="shared" si="11"/>
        <v>2916</v>
      </c>
    </row>
    <row r="74" spans="1:7" x14ac:dyDescent="0.25">
      <c r="A74" s="14">
        <f t="shared" si="13"/>
        <v>730000</v>
      </c>
      <c r="B74" s="14">
        <f t="shared" si="14"/>
        <v>720000.01</v>
      </c>
      <c r="C74" s="14">
        <f t="shared" si="12"/>
        <v>2669.4699999999984</v>
      </c>
      <c r="D74" s="14">
        <f t="shared" si="15"/>
        <v>2670</v>
      </c>
      <c r="E74" s="14">
        <f t="shared" si="16"/>
        <v>1821</v>
      </c>
      <c r="F74" s="13">
        <f t="shared" si="17"/>
        <v>1578</v>
      </c>
      <c r="G74" s="17">
        <f t="shared" si="11"/>
        <v>2937</v>
      </c>
    </row>
    <row r="75" spans="1:7" x14ac:dyDescent="0.25">
      <c r="A75" s="14">
        <f t="shared" si="13"/>
        <v>740000</v>
      </c>
      <c r="B75" s="14">
        <f t="shared" si="14"/>
        <v>730000.01</v>
      </c>
      <c r="C75" s="14">
        <f t="shared" si="12"/>
        <v>2688.1699999999983</v>
      </c>
      <c r="D75" s="14">
        <f t="shared" si="15"/>
        <v>2689</v>
      </c>
      <c r="E75" s="14">
        <f t="shared" si="16"/>
        <v>1834</v>
      </c>
      <c r="F75" s="13">
        <f t="shared" si="17"/>
        <v>1589</v>
      </c>
      <c r="G75" s="17">
        <f t="shared" si="11"/>
        <v>2957</v>
      </c>
    </row>
    <row r="76" spans="1:7" x14ac:dyDescent="0.25">
      <c r="A76" s="14">
        <f t="shared" si="13"/>
        <v>750000</v>
      </c>
      <c r="B76" s="14">
        <f t="shared" si="14"/>
        <v>740000.01</v>
      </c>
      <c r="C76" s="14">
        <f t="shared" si="12"/>
        <v>2706.8699999999981</v>
      </c>
      <c r="D76" s="14">
        <f t="shared" si="15"/>
        <v>2707</v>
      </c>
      <c r="E76" s="14">
        <f t="shared" si="16"/>
        <v>1846</v>
      </c>
      <c r="F76" s="13">
        <f t="shared" si="17"/>
        <v>1600</v>
      </c>
      <c r="G76" s="17">
        <f t="shared" si="11"/>
        <v>2978</v>
      </c>
    </row>
    <row r="77" spans="1:7" x14ac:dyDescent="0.25">
      <c r="A77" s="14">
        <f t="shared" si="13"/>
        <v>760000</v>
      </c>
      <c r="B77" s="14">
        <f t="shared" si="14"/>
        <v>750000.01</v>
      </c>
      <c r="C77" s="14">
        <f t="shared" si="12"/>
        <v>2725.5699999999979</v>
      </c>
      <c r="D77" s="14">
        <f t="shared" si="15"/>
        <v>2726</v>
      </c>
      <c r="E77" s="14">
        <f t="shared" si="16"/>
        <v>1859</v>
      </c>
      <c r="F77" s="13">
        <f t="shared" si="17"/>
        <v>1611</v>
      </c>
      <c r="G77" s="17">
        <f t="shared" si="11"/>
        <v>2999</v>
      </c>
    </row>
    <row r="78" spans="1:7" x14ac:dyDescent="0.25">
      <c r="A78" s="14">
        <f t="shared" si="13"/>
        <v>770000</v>
      </c>
      <c r="B78" s="14">
        <f t="shared" si="14"/>
        <v>760000.01</v>
      </c>
      <c r="C78" s="14">
        <f t="shared" si="12"/>
        <v>2744.2699999999977</v>
      </c>
      <c r="D78" s="14">
        <f t="shared" si="15"/>
        <v>2745</v>
      </c>
      <c r="E78" s="14">
        <f t="shared" si="16"/>
        <v>1872</v>
      </c>
      <c r="F78" s="13">
        <f t="shared" si="17"/>
        <v>1622</v>
      </c>
      <c r="G78" s="17">
        <f t="shared" si="11"/>
        <v>3019</v>
      </c>
    </row>
    <row r="79" spans="1:7" x14ac:dyDescent="0.25">
      <c r="A79" s="14">
        <f t="shared" si="13"/>
        <v>780000</v>
      </c>
      <c r="B79" s="14">
        <f t="shared" si="14"/>
        <v>770000.01</v>
      </c>
      <c r="C79" s="14">
        <f t="shared" si="12"/>
        <v>2762.9699999999975</v>
      </c>
      <c r="D79" s="14">
        <f t="shared" si="15"/>
        <v>2763</v>
      </c>
      <c r="E79" s="14">
        <f t="shared" si="16"/>
        <v>1884</v>
      </c>
      <c r="F79" s="13">
        <f t="shared" si="17"/>
        <v>1633</v>
      </c>
      <c r="G79" s="17">
        <f t="shared" si="11"/>
        <v>3040</v>
      </c>
    </row>
    <row r="80" spans="1:7" x14ac:dyDescent="0.25">
      <c r="A80" s="14">
        <f t="shared" si="13"/>
        <v>790000</v>
      </c>
      <c r="B80" s="14">
        <f t="shared" si="14"/>
        <v>780000.01</v>
      </c>
      <c r="C80" s="14">
        <f t="shared" si="12"/>
        <v>2781.6699999999973</v>
      </c>
      <c r="D80" s="14">
        <f t="shared" si="15"/>
        <v>2782</v>
      </c>
      <c r="E80" s="14">
        <f t="shared" si="16"/>
        <v>1897</v>
      </c>
      <c r="F80" s="13">
        <f t="shared" si="17"/>
        <v>1644</v>
      </c>
      <c r="G80" s="17">
        <f t="shared" si="11"/>
        <v>3060</v>
      </c>
    </row>
    <row r="81" spans="1:7" x14ac:dyDescent="0.25">
      <c r="A81" s="14">
        <f t="shared" si="13"/>
        <v>800000</v>
      </c>
      <c r="B81" s="14">
        <f t="shared" si="14"/>
        <v>790000.01</v>
      </c>
      <c r="C81" s="14">
        <f t="shared" si="12"/>
        <v>2800.3699999999972</v>
      </c>
      <c r="D81" s="14">
        <f t="shared" si="15"/>
        <v>2801</v>
      </c>
      <c r="E81" s="14">
        <f t="shared" si="16"/>
        <v>1910</v>
      </c>
      <c r="F81" s="13">
        <f t="shared" si="17"/>
        <v>1655</v>
      </c>
      <c r="G81" s="17">
        <f t="shared" si="11"/>
        <v>3081</v>
      </c>
    </row>
    <row r="82" spans="1:7" x14ac:dyDescent="0.25">
      <c r="A82" s="14">
        <f t="shared" si="13"/>
        <v>810000</v>
      </c>
      <c r="B82" s="14">
        <f t="shared" si="14"/>
        <v>800000.01</v>
      </c>
      <c r="C82" s="14">
        <f t="shared" si="12"/>
        <v>2819.069999999997</v>
      </c>
      <c r="D82" s="14">
        <f t="shared" si="15"/>
        <v>2820</v>
      </c>
      <c r="E82" s="14">
        <f t="shared" si="16"/>
        <v>1923</v>
      </c>
      <c r="F82" s="13">
        <f t="shared" si="17"/>
        <v>1667</v>
      </c>
      <c r="G82" s="17">
        <f t="shared" si="11"/>
        <v>3101</v>
      </c>
    </row>
    <row r="83" spans="1:7" x14ac:dyDescent="0.25">
      <c r="A83" s="14">
        <f t="shared" si="13"/>
        <v>820000</v>
      </c>
      <c r="B83" s="14">
        <f t="shared" si="14"/>
        <v>810000.01</v>
      </c>
      <c r="C83" s="14">
        <f t="shared" si="12"/>
        <v>2837.7699999999968</v>
      </c>
      <c r="D83" s="14">
        <f t="shared" si="15"/>
        <v>2838</v>
      </c>
      <c r="E83" s="14">
        <f t="shared" si="16"/>
        <v>1936</v>
      </c>
      <c r="F83" s="13">
        <f t="shared" si="17"/>
        <v>1677</v>
      </c>
      <c r="G83" s="17">
        <f t="shared" si="11"/>
        <v>3122</v>
      </c>
    </row>
    <row r="84" spans="1:7" x14ac:dyDescent="0.25">
      <c r="A84" s="14">
        <f t="shared" si="13"/>
        <v>830000</v>
      </c>
      <c r="B84" s="14">
        <f t="shared" si="14"/>
        <v>820000.01</v>
      </c>
      <c r="C84" s="14">
        <f t="shared" si="12"/>
        <v>2856.4699999999966</v>
      </c>
      <c r="D84" s="14">
        <f t="shared" si="15"/>
        <v>2857</v>
      </c>
      <c r="E84" s="14">
        <f t="shared" si="16"/>
        <v>1948</v>
      </c>
      <c r="F84" s="13">
        <f t="shared" si="17"/>
        <v>1688</v>
      </c>
      <c r="G84" s="17">
        <f t="shared" si="11"/>
        <v>3143</v>
      </c>
    </row>
    <row r="85" spans="1:7" x14ac:dyDescent="0.25">
      <c r="A85" s="14">
        <f t="shared" si="13"/>
        <v>840000</v>
      </c>
      <c r="B85" s="14">
        <f t="shared" si="14"/>
        <v>830000.01</v>
      </c>
      <c r="C85" s="14">
        <f t="shared" si="12"/>
        <v>2875.1699999999964</v>
      </c>
      <c r="D85" s="14">
        <f t="shared" si="15"/>
        <v>2876</v>
      </c>
      <c r="E85" s="14">
        <f t="shared" si="16"/>
        <v>1961</v>
      </c>
      <c r="F85" s="13">
        <f t="shared" si="17"/>
        <v>1700</v>
      </c>
      <c r="G85" s="17">
        <f t="shared" si="11"/>
        <v>3163</v>
      </c>
    </row>
    <row r="86" spans="1:7" x14ac:dyDescent="0.25">
      <c r="A86" s="14">
        <f t="shared" si="13"/>
        <v>850000</v>
      </c>
      <c r="B86" s="14">
        <f t="shared" si="14"/>
        <v>840000.01</v>
      </c>
      <c r="C86" s="14">
        <f t="shared" si="12"/>
        <v>2893.8699999999963</v>
      </c>
      <c r="D86" s="14">
        <f t="shared" si="15"/>
        <v>2894</v>
      </c>
      <c r="E86" s="14">
        <f t="shared" si="16"/>
        <v>1974</v>
      </c>
      <c r="F86" s="13">
        <f t="shared" si="17"/>
        <v>1710</v>
      </c>
      <c r="G86" s="17">
        <f t="shared" si="11"/>
        <v>3184</v>
      </c>
    </row>
    <row r="87" spans="1:7" x14ac:dyDescent="0.25">
      <c r="A87" s="14">
        <f t="shared" si="13"/>
        <v>860000</v>
      </c>
      <c r="B87" s="14">
        <f t="shared" si="14"/>
        <v>850000.01</v>
      </c>
      <c r="C87" s="14">
        <f t="shared" si="12"/>
        <v>2912.5699999999961</v>
      </c>
      <c r="D87" s="14">
        <f t="shared" si="15"/>
        <v>2913</v>
      </c>
      <c r="E87" s="14">
        <f t="shared" si="16"/>
        <v>1987</v>
      </c>
      <c r="F87" s="13">
        <f t="shared" si="17"/>
        <v>1722</v>
      </c>
      <c r="G87" s="17">
        <f t="shared" si="11"/>
        <v>3204</v>
      </c>
    </row>
    <row r="88" spans="1:7" x14ac:dyDescent="0.25">
      <c r="A88" s="14">
        <f t="shared" si="13"/>
        <v>870000</v>
      </c>
      <c r="B88" s="14">
        <f t="shared" si="14"/>
        <v>860000.01</v>
      </c>
      <c r="C88" s="14">
        <f t="shared" si="12"/>
        <v>2931.2699999999959</v>
      </c>
      <c r="D88" s="14">
        <f t="shared" si="15"/>
        <v>2932</v>
      </c>
      <c r="E88" s="14">
        <f t="shared" si="16"/>
        <v>2000</v>
      </c>
      <c r="F88" s="13">
        <f t="shared" si="17"/>
        <v>1733</v>
      </c>
      <c r="G88" s="17">
        <f t="shared" si="11"/>
        <v>3225</v>
      </c>
    </row>
    <row r="89" spans="1:7" x14ac:dyDescent="0.25">
      <c r="A89" s="14">
        <f t="shared" si="13"/>
        <v>880000</v>
      </c>
      <c r="B89" s="14">
        <f t="shared" si="14"/>
        <v>870000.01</v>
      </c>
      <c r="C89" s="14">
        <f t="shared" si="12"/>
        <v>2949.9699999999957</v>
      </c>
      <c r="D89" s="14">
        <f t="shared" si="15"/>
        <v>2950</v>
      </c>
      <c r="E89" s="14">
        <f t="shared" si="16"/>
        <v>2012</v>
      </c>
      <c r="F89" s="13">
        <f t="shared" si="17"/>
        <v>1743</v>
      </c>
      <c r="G89" s="17">
        <f t="shared" si="11"/>
        <v>3245</v>
      </c>
    </row>
    <row r="90" spans="1:7" x14ac:dyDescent="0.25">
      <c r="A90" s="14">
        <f t="shared" si="13"/>
        <v>890000</v>
      </c>
      <c r="B90" s="14">
        <f t="shared" si="14"/>
        <v>880000.01</v>
      </c>
      <c r="C90" s="14">
        <f t="shared" si="12"/>
        <v>2968.6699999999955</v>
      </c>
      <c r="D90" s="14">
        <f t="shared" si="15"/>
        <v>2969</v>
      </c>
      <c r="E90" s="14">
        <f t="shared" si="16"/>
        <v>2025</v>
      </c>
      <c r="F90" s="13">
        <f t="shared" si="17"/>
        <v>1755</v>
      </c>
      <c r="G90" s="17">
        <f t="shared" si="11"/>
        <v>3266</v>
      </c>
    </row>
    <row r="91" spans="1:7" x14ac:dyDescent="0.25">
      <c r="A91" s="14">
        <f t="shared" si="13"/>
        <v>900000</v>
      </c>
      <c r="B91" s="14">
        <f t="shared" si="14"/>
        <v>890000.01</v>
      </c>
      <c r="C91" s="14">
        <f t="shared" si="12"/>
        <v>2987.3699999999953</v>
      </c>
      <c r="D91" s="14">
        <f t="shared" si="15"/>
        <v>2988</v>
      </c>
      <c r="E91" s="14">
        <f t="shared" si="16"/>
        <v>2038</v>
      </c>
      <c r="F91" s="13">
        <f t="shared" si="17"/>
        <v>1766</v>
      </c>
      <c r="G91" s="17">
        <f t="shared" si="11"/>
        <v>3287</v>
      </c>
    </row>
    <row r="92" spans="1:7" x14ac:dyDescent="0.25">
      <c r="A92" s="14">
        <f t="shared" si="13"/>
        <v>910000</v>
      </c>
      <c r="B92" s="14">
        <f t="shared" si="14"/>
        <v>900000.01</v>
      </c>
      <c r="C92" s="14">
        <f t="shared" si="12"/>
        <v>3006.0699999999952</v>
      </c>
      <c r="D92" s="14">
        <f t="shared" si="15"/>
        <v>3007</v>
      </c>
      <c r="E92" s="14">
        <f t="shared" si="16"/>
        <v>2051</v>
      </c>
      <c r="F92" s="13">
        <f t="shared" si="17"/>
        <v>1777</v>
      </c>
      <c r="G92" s="17">
        <f t="shared" si="11"/>
        <v>3307</v>
      </c>
    </row>
    <row r="93" spans="1:7" x14ac:dyDescent="0.25">
      <c r="A93" s="14">
        <f t="shared" si="13"/>
        <v>920000</v>
      </c>
      <c r="B93" s="14">
        <f t="shared" si="14"/>
        <v>910000.01</v>
      </c>
      <c r="C93" s="14">
        <f t="shared" si="12"/>
        <v>3024.769999999995</v>
      </c>
      <c r="D93" s="14">
        <f t="shared" si="15"/>
        <v>3025</v>
      </c>
      <c r="E93" s="14">
        <f t="shared" si="16"/>
        <v>2063</v>
      </c>
      <c r="F93" s="13">
        <f t="shared" si="17"/>
        <v>1788</v>
      </c>
      <c r="G93" s="17">
        <f t="shared" si="11"/>
        <v>3328</v>
      </c>
    </row>
    <row r="94" spans="1:7" x14ac:dyDescent="0.25">
      <c r="A94" s="14">
        <f t="shared" si="13"/>
        <v>930000</v>
      </c>
      <c r="B94" s="14">
        <f t="shared" si="14"/>
        <v>920000.01</v>
      </c>
      <c r="C94" s="14">
        <f t="shared" si="12"/>
        <v>3043.4699999999948</v>
      </c>
      <c r="D94" s="14">
        <f t="shared" si="15"/>
        <v>3044</v>
      </c>
      <c r="E94" s="14">
        <f t="shared" si="16"/>
        <v>2076</v>
      </c>
      <c r="F94" s="13">
        <f t="shared" si="17"/>
        <v>1799</v>
      </c>
      <c r="G94" s="17">
        <f t="shared" si="11"/>
        <v>3348</v>
      </c>
    </row>
    <row r="95" spans="1:7" x14ac:dyDescent="0.25">
      <c r="A95" s="14">
        <f t="shared" si="13"/>
        <v>940000</v>
      </c>
      <c r="B95" s="14">
        <f t="shared" si="14"/>
        <v>930000.01</v>
      </c>
      <c r="C95" s="14">
        <f t="shared" si="12"/>
        <v>3062.1699999999946</v>
      </c>
      <c r="D95" s="14">
        <f t="shared" si="15"/>
        <v>3063</v>
      </c>
      <c r="E95" s="14">
        <f t="shared" si="16"/>
        <v>2089</v>
      </c>
      <c r="F95" s="13">
        <f t="shared" si="17"/>
        <v>1810</v>
      </c>
      <c r="G95" s="17">
        <f t="shared" si="11"/>
        <v>3369</v>
      </c>
    </row>
    <row r="96" spans="1:7" x14ac:dyDescent="0.25">
      <c r="A96" s="14">
        <f t="shared" si="13"/>
        <v>950000</v>
      </c>
      <c r="B96" s="14">
        <f t="shared" si="14"/>
        <v>940000.01</v>
      </c>
      <c r="C96" s="14">
        <f t="shared" si="12"/>
        <v>3080.8699999999944</v>
      </c>
      <c r="D96" s="14">
        <f t="shared" si="15"/>
        <v>3081</v>
      </c>
      <c r="E96" s="14">
        <f t="shared" si="16"/>
        <v>2101</v>
      </c>
      <c r="F96" s="13">
        <f t="shared" si="17"/>
        <v>1821</v>
      </c>
      <c r="G96" s="17">
        <f t="shared" si="11"/>
        <v>3389</v>
      </c>
    </row>
    <row r="97" spans="1:7" x14ac:dyDescent="0.25">
      <c r="A97" s="14">
        <f t="shared" si="13"/>
        <v>960000</v>
      </c>
      <c r="B97" s="14">
        <f t="shared" si="14"/>
        <v>950000.01</v>
      </c>
      <c r="C97" s="14">
        <f t="shared" si="12"/>
        <v>3099.5699999999943</v>
      </c>
      <c r="D97" s="14">
        <f t="shared" si="15"/>
        <v>3100</v>
      </c>
      <c r="E97" s="14">
        <f t="shared" si="16"/>
        <v>2114</v>
      </c>
      <c r="F97" s="13">
        <f t="shared" si="17"/>
        <v>1832</v>
      </c>
      <c r="G97" s="17">
        <f t="shared" si="11"/>
        <v>3410</v>
      </c>
    </row>
    <row r="98" spans="1:7" x14ac:dyDescent="0.25">
      <c r="A98" s="14">
        <f t="shared" si="13"/>
        <v>970000</v>
      </c>
      <c r="B98" s="14">
        <f t="shared" si="14"/>
        <v>960000.01</v>
      </c>
      <c r="C98" s="14">
        <f t="shared" si="12"/>
        <v>3118.2699999999941</v>
      </c>
      <c r="D98" s="14">
        <f t="shared" si="15"/>
        <v>3119</v>
      </c>
      <c r="E98" s="14">
        <f t="shared" si="16"/>
        <v>2127</v>
      </c>
      <c r="F98" s="13">
        <f t="shared" si="17"/>
        <v>1843</v>
      </c>
      <c r="G98" s="17">
        <f t="shared" ref="G98:G129" si="18">ROUNDUP(C98*1.1,0)</f>
        <v>3431</v>
      </c>
    </row>
    <row r="99" spans="1:7" x14ac:dyDescent="0.25">
      <c r="A99" s="14">
        <f t="shared" si="13"/>
        <v>980000</v>
      </c>
      <c r="B99" s="14">
        <f t="shared" si="14"/>
        <v>970000.01</v>
      </c>
      <c r="C99" s="14">
        <f t="shared" ref="C99:C130" si="19">C98+VLOOKUP(A99,BasicFees,2,TRUE)</f>
        <v>3136.9699999999939</v>
      </c>
      <c r="D99" s="14">
        <f t="shared" si="15"/>
        <v>3137</v>
      </c>
      <c r="E99" s="14">
        <f t="shared" si="16"/>
        <v>2139</v>
      </c>
      <c r="F99" s="13">
        <f t="shared" si="17"/>
        <v>1854</v>
      </c>
      <c r="G99" s="17">
        <f t="shared" si="18"/>
        <v>3451</v>
      </c>
    </row>
    <row r="100" spans="1:7" x14ac:dyDescent="0.25">
      <c r="A100" s="14">
        <f t="shared" si="13"/>
        <v>990000</v>
      </c>
      <c r="B100" s="14">
        <f t="shared" si="14"/>
        <v>980000.01</v>
      </c>
      <c r="C100" s="14">
        <f t="shared" si="19"/>
        <v>3155.6699999999937</v>
      </c>
      <c r="D100" s="14">
        <f t="shared" si="15"/>
        <v>3156</v>
      </c>
      <c r="E100" s="14">
        <f t="shared" ref="E100:E131" si="20">IF(MOD(D100*0.682,1)&lt;=0.5,ROUNDDOWN(D100*0.682,0),ROUNDUP(D100*0.682,0))</f>
        <v>2152</v>
      </c>
      <c r="F100" s="13">
        <f t="shared" si="17"/>
        <v>1865</v>
      </c>
      <c r="G100" s="17">
        <f t="shared" si="18"/>
        <v>3472</v>
      </c>
    </row>
    <row r="101" spans="1:7" x14ac:dyDescent="0.25">
      <c r="A101" s="14">
        <f t="shared" si="13"/>
        <v>1000000</v>
      </c>
      <c r="B101" s="14">
        <f t="shared" si="14"/>
        <v>990000.01</v>
      </c>
      <c r="C101" s="14">
        <f t="shared" si="19"/>
        <v>3174.3699999999935</v>
      </c>
      <c r="D101" s="14">
        <f t="shared" si="15"/>
        <v>3175</v>
      </c>
      <c r="E101" s="14">
        <f t="shared" si="20"/>
        <v>2165</v>
      </c>
      <c r="F101" s="13">
        <f t="shared" ref="F101:F132" si="21">IF(MOD(D101*0.591,1)&lt;=0.5,ROUNDDOWN(D101*0.591,0),ROUNDUP(D101*0.591,0))</f>
        <v>1876</v>
      </c>
      <c r="G101" s="17">
        <f t="shared" si="18"/>
        <v>3492</v>
      </c>
    </row>
    <row r="102" spans="1:7" x14ac:dyDescent="0.25">
      <c r="A102" s="14">
        <f t="shared" si="13"/>
        <v>1010000</v>
      </c>
      <c r="B102" s="14">
        <f t="shared" si="14"/>
        <v>1000000.01</v>
      </c>
      <c r="C102" s="14">
        <f t="shared" si="19"/>
        <v>3193.0699999999933</v>
      </c>
      <c r="D102" s="14">
        <f t="shared" si="15"/>
        <v>3194</v>
      </c>
      <c r="E102" s="14">
        <f t="shared" si="20"/>
        <v>2178</v>
      </c>
      <c r="F102" s="13">
        <f t="shared" si="21"/>
        <v>1888</v>
      </c>
      <c r="G102" s="17">
        <f t="shared" si="18"/>
        <v>3513</v>
      </c>
    </row>
    <row r="103" spans="1:7" x14ac:dyDescent="0.25">
      <c r="A103" s="14">
        <f t="shared" si="13"/>
        <v>1020000</v>
      </c>
      <c r="B103" s="14">
        <f t="shared" si="14"/>
        <v>1010000.01</v>
      </c>
      <c r="C103" s="14">
        <f t="shared" si="19"/>
        <v>3211.7699999999932</v>
      </c>
      <c r="D103" s="14">
        <f t="shared" si="15"/>
        <v>3212</v>
      </c>
      <c r="E103" s="14">
        <f t="shared" si="20"/>
        <v>2191</v>
      </c>
      <c r="F103" s="13">
        <f t="shared" si="21"/>
        <v>1898</v>
      </c>
      <c r="G103" s="17">
        <f t="shared" si="18"/>
        <v>3533</v>
      </c>
    </row>
    <row r="104" spans="1:7" x14ac:dyDescent="0.25">
      <c r="A104" s="14">
        <f t="shared" si="13"/>
        <v>1030000</v>
      </c>
      <c r="B104" s="14">
        <f t="shared" si="14"/>
        <v>1020000.01</v>
      </c>
      <c r="C104" s="14">
        <f t="shared" si="19"/>
        <v>3230.469999999993</v>
      </c>
      <c r="D104" s="14">
        <f t="shared" si="15"/>
        <v>3231</v>
      </c>
      <c r="E104" s="14">
        <f t="shared" si="20"/>
        <v>2204</v>
      </c>
      <c r="F104" s="13">
        <f t="shared" si="21"/>
        <v>1910</v>
      </c>
      <c r="G104" s="17">
        <f t="shared" si="18"/>
        <v>3554</v>
      </c>
    </row>
    <row r="105" spans="1:7" x14ac:dyDescent="0.25">
      <c r="A105" s="14">
        <f t="shared" si="13"/>
        <v>1040000</v>
      </c>
      <c r="B105" s="14">
        <f t="shared" si="14"/>
        <v>1030000.01</v>
      </c>
      <c r="C105" s="14">
        <f t="shared" si="19"/>
        <v>3249.1699999999928</v>
      </c>
      <c r="D105" s="14">
        <f t="shared" si="15"/>
        <v>3250</v>
      </c>
      <c r="E105" s="14">
        <f t="shared" si="20"/>
        <v>2216</v>
      </c>
      <c r="F105" s="13">
        <f t="shared" si="21"/>
        <v>1921</v>
      </c>
      <c r="G105" s="17">
        <f t="shared" si="18"/>
        <v>3575</v>
      </c>
    </row>
    <row r="106" spans="1:7" x14ac:dyDescent="0.25">
      <c r="A106" s="14">
        <f t="shared" si="13"/>
        <v>1050000</v>
      </c>
      <c r="B106" s="14">
        <f t="shared" si="14"/>
        <v>1040000.01</v>
      </c>
      <c r="C106" s="14">
        <f t="shared" si="19"/>
        <v>3267.8699999999926</v>
      </c>
      <c r="D106" s="14">
        <f t="shared" si="15"/>
        <v>3268</v>
      </c>
      <c r="E106" s="14">
        <f t="shared" si="20"/>
        <v>2229</v>
      </c>
      <c r="F106" s="13">
        <f t="shared" si="21"/>
        <v>1931</v>
      </c>
      <c r="G106" s="17">
        <f t="shared" si="18"/>
        <v>3595</v>
      </c>
    </row>
    <row r="107" spans="1:7" x14ac:dyDescent="0.25">
      <c r="A107" s="14">
        <f t="shared" si="13"/>
        <v>1060000</v>
      </c>
      <c r="B107" s="14">
        <f t="shared" si="14"/>
        <v>1050000.01</v>
      </c>
      <c r="C107" s="14">
        <f t="shared" si="19"/>
        <v>3286.5699999999924</v>
      </c>
      <c r="D107" s="14">
        <f t="shared" si="15"/>
        <v>3287</v>
      </c>
      <c r="E107" s="14">
        <f t="shared" si="20"/>
        <v>2242</v>
      </c>
      <c r="F107" s="13">
        <f t="shared" si="21"/>
        <v>1943</v>
      </c>
      <c r="G107" s="17">
        <f t="shared" si="18"/>
        <v>3616</v>
      </c>
    </row>
    <row r="108" spans="1:7" x14ac:dyDescent="0.25">
      <c r="A108" s="14">
        <f t="shared" si="13"/>
        <v>1070000</v>
      </c>
      <c r="B108" s="14">
        <f t="shared" si="14"/>
        <v>1060000.01</v>
      </c>
      <c r="C108" s="14">
        <f t="shared" si="19"/>
        <v>3305.2699999999923</v>
      </c>
      <c r="D108" s="14">
        <f t="shared" si="15"/>
        <v>3306</v>
      </c>
      <c r="E108" s="14">
        <f t="shared" si="20"/>
        <v>2255</v>
      </c>
      <c r="F108" s="13">
        <f t="shared" si="21"/>
        <v>1954</v>
      </c>
      <c r="G108" s="17">
        <f t="shared" si="18"/>
        <v>3636</v>
      </c>
    </row>
    <row r="109" spans="1:7" x14ac:dyDescent="0.25">
      <c r="A109" s="14">
        <f t="shared" si="13"/>
        <v>1080000</v>
      </c>
      <c r="B109" s="14">
        <f t="shared" si="14"/>
        <v>1070000.01</v>
      </c>
      <c r="C109" s="14">
        <f t="shared" si="19"/>
        <v>3323.9699999999921</v>
      </c>
      <c r="D109" s="14">
        <f t="shared" si="15"/>
        <v>3324</v>
      </c>
      <c r="E109" s="14">
        <f t="shared" si="20"/>
        <v>2267</v>
      </c>
      <c r="F109" s="13">
        <f t="shared" si="21"/>
        <v>1964</v>
      </c>
      <c r="G109" s="17">
        <f t="shared" si="18"/>
        <v>3657</v>
      </c>
    </row>
    <row r="110" spans="1:7" x14ac:dyDescent="0.25">
      <c r="A110" s="14">
        <f t="shared" si="13"/>
        <v>1090000</v>
      </c>
      <c r="B110" s="14">
        <f t="shared" si="14"/>
        <v>1080000.01</v>
      </c>
      <c r="C110" s="14">
        <f t="shared" si="19"/>
        <v>3342.6699999999919</v>
      </c>
      <c r="D110" s="14">
        <f t="shared" si="15"/>
        <v>3343</v>
      </c>
      <c r="E110" s="14">
        <f t="shared" si="20"/>
        <v>2280</v>
      </c>
      <c r="F110" s="13">
        <f t="shared" si="21"/>
        <v>1976</v>
      </c>
      <c r="G110" s="17">
        <f t="shared" si="18"/>
        <v>3677</v>
      </c>
    </row>
    <row r="111" spans="1:7" x14ac:dyDescent="0.25">
      <c r="A111" s="14">
        <f t="shared" si="13"/>
        <v>1100000</v>
      </c>
      <c r="B111" s="14">
        <f t="shared" si="14"/>
        <v>1090000.01</v>
      </c>
      <c r="C111" s="14">
        <f t="shared" si="19"/>
        <v>3361.3699999999917</v>
      </c>
      <c r="D111" s="14">
        <f t="shared" si="15"/>
        <v>3362</v>
      </c>
      <c r="E111" s="14">
        <f t="shared" si="20"/>
        <v>2293</v>
      </c>
      <c r="F111" s="13">
        <f t="shared" si="21"/>
        <v>1987</v>
      </c>
      <c r="G111" s="17">
        <f t="shared" si="18"/>
        <v>3698</v>
      </c>
    </row>
    <row r="112" spans="1:7" x14ac:dyDescent="0.25">
      <c r="A112" s="14">
        <f t="shared" si="13"/>
        <v>1110000</v>
      </c>
      <c r="B112" s="14">
        <f t="shared" si="14"/>
        <v>1100000.01</v>
      </c>
      <c r="C112" s="14">
        <f t="shared" si="19"/>
        <v>3380.0699999999915</v>
      </c>
      <c r="D112" s="14">
        <f t="shared" si="15"/>
        <v>3381</v>
      </c>
      <c r="E112" s="14">
        <f t="shared" si="20"/>
        <v>2306</v>
      </c>
      <c r="F112" s="13">
        <f t="shared" si="21"/>
        <v>1998</v>
      </c>
      <c r="G112" s="17">
        <f t="shared" si="18"/>
        <v>3719</v>
      </c>
    </row>
    <row r="113" spans="1:7" x14ac:dyDescent="0.25">
      <c r="A113" s="14">
        <f t="shared" si="13"/>
        <v>1120000</v>
      </c>
      <c r="B113" s="14">
        <f t="shared" si="14"/>
        <v>1110000.01</v>
      </c>
      <c r="C113" s="14">
        <f t="shared" si="19"/>
        <v>3398.7699999999913</v>
      </c>
      <c r="D113" s="14">
        <f t="shared" si="15"/>
        <v>3399</v>
      </c>
      <c r="E113" s="14">
        <f t="shared" si="20"/>
        <v>2318</v>
      </c>
      <c r="F113" s="13">
        <f t="shared" si="21"/>
        <v>2009</v>
      </c>
      <c r="G113" s="17">
        <f t="shared" si="18"/>
        <v>3739</v>
      </c>
    </row>
    <row r="114" spans="1:7" x14ac:dyDescent="0.25">
      <c r="A114" s="14">
        <f t="shared" si="13"/>
        <v>1130000</v>
      </c>
      <c r="B114" s="14">
        <f t="shared" si="14"/>
        <v>1120000.01</v>
      </c>
      <c r="C114" s="14">
        <f t="shared" si="19"/>
        <v>3417.4699999999912</v>
      </c>
      <c r="D114" s="14">
        <f t="shared" si="15"/>
        <v>3418</v>
      </c>
      <c r="E114" s="14">
        <f t="shared" si="20"/>
        <v>2331</v>
      </c>
      <c r="F114" s="13">
        <f t="shared" si="21"/>
        <v>2020</v>
      </c>
      <c r="G114" s="17">
        <f t="shared" si="18"/>
        <v>3760</v>
      </c>
    </row>
    <row r="115" spans="1:7" x14ac:dyDescent="0.25">
      <c r="A115" s="14">
        <f t="shared" si="13"/>
        <v>1140000</v>
      </c>
      <c r="B115" s="14">
        <f t="shared" si="14"/>
        <v>1130000.01</v>
      </c>
      <c r="C115" s="14">
        <f t="shared" si="19"/>
        <v>3436.169999999991</v>
      </c>
      <c r="D115" s="14">
        <f t="shared" si="15"/>
        <v>3437</v>
      </c>
      <c r="E115" s="14">
        <f t="shared" si="20"/>
        <v>2344</v>
      </c>
      <c r="F115" s="13">
        <f t="shared" si="21"/>
        <v>2031</v>
      </c>
      <c r="G115" s="17">
        <f t="shared" si="18"/>
        <v>3780</v>
      </c>
    </row>
    <row r="116" spans="1:7" x14ac:dyDescent="0.25">
      <c r="A116" s="14">
        <f t="shared" si="13"/>
        <v>1150000</v>
      </c>
      <c r="B116" s="14">
        <f t="shared" si="14"/>
        <v>1140000.01</v>
      </c>
      <c r="C116" s="14">
        <f t="shared" si="19"/>
        <v>3454.8699999999908</v>
      </c>
      <c r="D116" s="14">
        <f t="shared" si="15"/>
        <v>3455</v>
      </c>
      <c r="E116" s="14">
        <f t="shared" si="20"/>
        <v>2356</v>
      </c>
      <c r="F116" s="13">
        <f t="shared" si="21"/>
        <v>2042</v>
      </c>
      <c r="G116" s="17">
        <f t="shared" si="18"/>
        <v>3801</v>
      </c>
    </row>
    <row r="117" spans="1:7" x14ac:dyDescent="0.25">
      <c r="A117" s="14">
        <f t="shared" si="13"/>
        <v>1160000</v>
      </c>
      <c r="B117" s="14">
        <f t="shared" si="14"/>
        <v>1150000.01</v>
      </c>
      <c r="C117" s="14">
        <f t="shared" si="19"/>
        <v>3473.5699999999906</v>
      </c>
      <c r="D117" s="14">
        <f t="shared" si="15"/>
        <v>3474</v>
      </c>
      <c r="E117" s="14">
        <f t="shared" si="20"/>
        <v>2369</v>
      </c>
      <c r="F117" s="13">
        <f t="shared" si="21"/>
        <v>2053</v>
      </c>
      <c r="G117" s="17">
        <f t="shared" si="18"/>
        <v>3821</v>
      </c>
    </row>
    <row r="118" spans="1:7" x14ac:dyDescent="0.25">
      <c r="A118" s="14">
        <f t="shared" si="13"/>
        <v>1170000</v>
      </c>
      <c r="B118" s="14">
        <f t="shared" si="14"/>
        <v>1160000.01</v>
      </c>
      <c r="C118" s="14">
        <f t="shared" si="19"/>
        <v>3492.2699999999904</v>
      </c>
      <c r="D118" s="14">
        <f t="shared" si="15"/>
        <v>3493</v>
      </c>
      <c r="E118" s="14">
        <f t="shared" si="20"/>
        <v>2382</v>
      </c>
      <c r="F118" s="13">
        <f t="shared" si="21"/>
        <v>2064</v>
      </c>
      <c r="G118" s="17">
        <f t="shared" si="18"/>
        <v>3842</v>
      </c>
    </row>
    <row r="119" spans="1:7" x14ac:dyDescent="0.25">
      <c r="A119" s="14">
        <f t="shared" si="13"/>
        <v>1180000</v>
      </c>
      <c r="B119" s="14">
        <f t="shared" si="14"/>
        <v>1170000.01</v>
      </c>
      <c r="C119" s="14">
        <f t="shared" si="19"/>
        <v>3510.9699999999903</v>
      </c>
      <c r="D119" s="14">
        <f t="shared" si="15"/>
        <v>3511</v>
      </c>
      <c r="E119" s="14">
        <f t="shared" si="20"/>
        <v>2395</v>
      </c>
      <c r="F119" s="13">
        <f t="shared" si="21"/>
        <v>2075</v>
      </c>
      <c r="G119" s="17">
        <f t="shared" si="18"/>
        <v>3863</v>
      </c>
    </row>
    <row r="120" spans="1:7" x14ac:dyDescent="0.25">
      <c r="A120" s="14">
        <f t="shared" si="13"/>
        <v>1190000</v>
      </c>
      <c r="B120" s="14">
        <f t="shared" si="14"/>
        <v>1180000.01</v>
      </c>
      <c r="C120" s="14">
        <f t="shared" si="19"/>
        <v>3529.6699999999901</v>
      </c>
      <c r="D120" s="14">
        <f t="shared" si="15"/>
        <v>3530</v>
      </c>
      <c r="E120" s="14">
        <f t="shared" si="20"/>
        <v>2407</v>
      </c>
      <c r="F120" s="13">
        <f t="shared" si="21"/>
        <v>2086</v>
      </c>
      <c r="G120" s="17">
        <f t="shared" si="18"/>
        <v>3883</v>
      </c>
    </row>
    <row r="121" spans="1:7" x14ac:dyDescent="0.25">
      <c r="A121" s="14">
        <f t="shared" si="13"/>
        <v>1200000</v>
      </c>
      <c r="B121" s="14">
        <f t="shared" si="14"/>
        <v>1190000.01</v>
      </c>
      <c r="C121" s="14">
        <f t="shared" si="19"/>
        <v>3548.3699999999899</v>
      </c>
      <c r="D121" s="14">
        <f t="shared" si="15"/>
        <v>3549</v>
      </c>
      <c r="E121" s="14">
        <f t="shared" si="20"/>
        <v>2420</v>
      </c>
      <c r="F121" s="13">
        <f t="shared" si="21"/>
        <v>2097</v>
      </c>
      <c r="G121" s="17">
        <f t="shared" si="18"/>
        <v>3904</v>
      </c>
    </row>
    <row r="122" spans="1:7" x14ac:dyDescent="0.25">
      <c r="A122" s="14">
        <f t="shared" si="13"/>
        <v>1210000</v>
      </c>
      <c r="B122" s="14">
        <f t="shared" si="14"/>
        <v>1200000.01</v>
      </c>
      <c r="C122" s="14">
        <f t="shared" si="19"/>
        <v>3567.0699999999897</v>
      </c>
      <c r="D122" s="14">
        <f t="shared" si="15"/>
        <v>3568</v>
      </c>
      <c r="E122" s="14">
        <f t="shared" si="20"/>
        <v>2433</v>
      </c>
      <c r="F122" s="13">
        <f t="shared" si="21"/>
        <v>2109</v>
      </c>
      <c r="G122" s="17">
        <f t="shared" si="18"/>
        <v>3924</v>
      </c>
    </row>
    <row r="123" spans="1:7" x14ac:dyDescent="0.25">
      <c r="A123" s="14">
        <f t="shared" si="13"/>
        <v>1220000</v>
      </c>
      <c r="B123" s="14">
        <f t="shared" si="14"/>
        <v>1210000.01</v>
      </c>
      <c r="C123" s="14">
        <f t="shared" si="19"/>
        <v>3585.7699999999895</v>
      </c>
      <c r="D123" s="14">
        <f t="shared" si="15"/>
        <v>3586</v>
      </c>
      <c r="E123" s="14">
        <f t="shared" si="20"/>
        <v>2446</v>
      </c>
      <c r="F123" s="13">
        <f t="shared" si="21"/>
        <v>2119</v>
      </c>
      <c r="G123" s="17">
        <f t="shared" si="18"/>
        <v>3945</v>
      </c>
    </row>
    <row r="124" spans="1:7" x14ac:dyDescent="0.25">
      <c r="A124" s="14">
        <f t="shared" si="13"/>
        <v>1230000</v>
      </c>
      <c r="B124" s="14">
        <f t="shared" si="14"/>
        <v>1220000.01</v>
      </c>
      <c r="C124" s="14">
        <f t="shared" si="19"/>
        <v>3604.4699999999893</v>
      </c>
      <c r="D124" s="14">
        <f t="shared" si="15"/>
        <v>3605</v>
      </c>
      <c r="E124" s="14">
        <f t="shared" si="20"/>
        <v>2459</v>
      </c>
      <c r="F124" s="13">
        <f t="shared" si="21"/>
        <v>2131</v>
      </c>
      <c r="G124" s="17">
        <f t="shared" si="18"/>
        <v>3965</v>
      </c>
    </row>
    <row r="125" spans="1:7" x14ac:dyDescent="0.25">
      <c r="A125" s="14">
        <f t="shared" si="13"/>
        <v>1240000</v>
      </c>
      <c r="B125" s="14">
        <f t="shared" si="14"/>
        <v>1230000.01</v>
      </c>
      <c r="C125" s="14">
        <f t="shared" si="19"/>
        <v>3623.1699999999892</v>
      </c>
      <c r="D125" s="14">
        <f t="shared" si="15"/>
        <v>3624</v>
      </c>
      <c r="E125" s="14">
        <f t="shared" si="20"/>
        <v>2472</v>
      </c>
      <c r="F125" s="13">
        <f t="shared" si="21"/>
        <v>2142</v>
      </c>
      <c r="G125" s="17">
        <f t="shared" si="18"/>
        <v>3986</v>
      </c>
    </row>
    <row r="126" spans="1:7" x14ac:dyDescent="0.25">
      <c r="A126" s="14">
        <f t="shared" si="13"/>
        <v>1250000</v>
      </c>
      <c r="B126" s="14">
        <f t="shared" si="14"/>
        <v>1240000.01</v>
      </c>
      <c r="C126" s="14">
        <f t="shared" si="19"/>
        <v>3641.869999999989</v>
      </c>
      <c r="D126" s="14">
        <f t="shared" si="15"/>
        <v>3642</v>
      </c>
      <c r="E126" s="14">
        <f t="shared" si="20"/>
        <v>2484</v>
      </c>
      <c r="F126" s="13">
        <f t="shared" si="21"/>
        <v>2152</v>
      </c>
      <c r="G126" s="17">
        <f t="shared" si="18"/>
        <v>4007</v>
      </c>
    </row>
    <row r="127" spans="1:7" x14ac:dyDescent="0.25">
      <c r="A127" s="14">
        <f t="shared" si="13"/>
        <v>1260000</v>
      </c>
      <c r="B127" s="14">
        <f t="shared" si="14"/>
        <v>1250000.01</v>
      </c>
      <c r="C127" s="14">
        <f t="shared" si="19"/>
        <v>3660.5699999999888</v>
      </c>
      <c r="D127" s="14">
        <f t="shared" si="15"/>
        <v>3661</v>
      </c>
      <c r="E127" s="14">
        <f t="shared" si="20"/>
        <v>2497</v>
      </c>
      <c r="F127" s="13">
        <f t="shared" si="21"/>
        <v>2164</v>
      </c>
      <c r="G127" s="17">
        <f t="shared" si="18"/>
        <v>4027</v>
      </c>
    </row>
    <row r="128" spans="1:7" x14ac:dyDescent="0.25">
      <c r="A128" s="14">
        <f t="shared" si="13"/>
        <v>1270000</v>
      </c>
      <c r="B128" s="14">
        <f t="shared" si="14"/>
        <v>1260000.01</v>
      </c>
      <c r="C128" s="14">
        <f t="shared" si="19"/>
        <v>3679.2699999999886</v>
      </c>
      <c r="D128" s="14">
        <f t="shared" si="15"/>
        <v>3680</v>
      </c>
      <c r="E128" s="14">
        <f t="shared" si="20"/>
        <v>2510</v>
      </c>
      <c r="F128" s="13">
        <f t="shared" si="21"/>
        <v>2175</v>
      </c>
      <c r="G128" s="17">
        <f t="shared" si="18"/>
        <v>4048</v>
      </c>
    </row>
    <row r="129" spans="1:7" x14ac:dyDescent="0.25">
      <c r="A129" s="14">
        <f t="shared" si="13"/>
        <v>1280000</v>
      </c>
      <c r="B129" s="14">
        <f t="shared" si="14"/>
        <v>1270000.01</v>
      </c>
      <c r="C129" s="14">
        <f t="shared" si="19"/>
        <v>3697.9699999999884</v>
      </c>
      <c r="D129" s="14">
        <f t="shared" si="15"/>
        <v>3698</v>
      </c>
      <c r="E129" s="14">
        <f t="shared" si="20"/>
        <v>2522</v>
      </c>
      <c r="F129" s="13">
        <f t="shared" si="21"/>
        <v>2186</v>
      </c>
      <c r="G129" s="17">
        <f t="shared" si="18"/>
        <v>4068</v>
      </c>
    </row>
    <row r="130" spans="1:7" x14ac:dyDescent="0.25">
      <c r="A130" s="14">
        <f t="shared" si="13"/>
        <v>1290000</v>
      </c>
      <c r="B130" s="14">
        <f t="shared" si="14"/>
        <v>1280000.01</v>
      </c>
      <c r="C130" s="14">
        <f t="shared" si="19"/>
        <v>3716.6699999999882</v>
      </c>
      <c r="D130" s="14">
        <f t="shared" si="15"/>
        <v>3717</v>
      </c>
      <c r="E130" s="14">
        <f t="shared" si="20"/>
        <v>2535</v>
      </c>
      <c r="F130" s="13">
        <f t="shared" si="21"/>
        <v>2197</v>
      </c>
      <c r="G130" s="17">
        <f t="shared" ref="G130:G156" si="22">ROUNDUP(C130*1.1,0)</f>
        <v>4089</v>
      </c>
    </row>
    <row r="131" spans="1:7" x14ac:dyDescent="0.25">
      <c r="A131" s="14">
        <f t="shared" si="13"/>
        <v>1300000</v>
      </c>
      <c r="B131" s="14">
        <f t="shared" si="14"/>
        <v>1290000.01</v>
      </c>
      <c r="C131" s="14">
        <f t="shared" ref="C131:C157" si="23">C130+VLOOKUP(A131,BasicFees,2,TRUE)</f>
        <v>3735.3699999999881</v>
      </c>
      <c r="D131" s="14">
        <f t="shared" si="15"/>
        <v>3736</v>
      </c>
      <c r="E131" s="14">
        <f t="shared" si="20"/>
        <v>2548</v>
      </c>
      <c r="F131" s="13">
        <f t="shared" si="21"/>
        <v>2208</v>
      </c>
      <c r="G131" s="17">
        <f t="shared" si="22"/>
        <v>4109</v>
      </c>
    </row>
    <row r="132" spans="1:7" x14ac:dyDescent="0.25">
      <c r="A132" s="14">
        <f t="shared" ref="A132:A157" si="24">A131+10000</f>
        <v>1310000</v>
      </c>
      <c r="B132" s="14">
        <f t="shared" ref="B132:B157" si="25">B131+10000</f>
        <v>1300000.01</v>
      </c>
      <c r="C132" s="14">
        <f t="shared" si="23"/>
        <v>3754.0699999999879</v>
      </c>
      <c r="D132" s="14">
        <f t="shared" ref="D132:D156" si="26">ROUNDUP(C132,0)</f>
        <v>3755</v>
      </c>
      <c r="E132" s="14">
        <f t="shared" ref="E132:E156" si="27">IF(MOD(D132*0.682,1)&lt;=0.5,ROUNDDOWN(D132*0.682,0),ROUNDUP(D132*0.682,0))</f>
        <v>2561</v>
      </c>
      <c r="F132" s="13">
        <f t="shared" si="21"/>
        <v>2219</v>
      </c>
      <c r="G132" s="17">
        <f t="shared" si="22"/>
        <v>4130</v>
      </c>
    </row>
    <row r="133" spans="1:7" x14ac:dyDescent="0.25">
      <c r="A133" s="14">
        <f t="shared" si="24"/>
        <v>1320000</v>
      </c>
      <c r="B133" s="14">
        <f t="shared" si="25"/>
        <v>1310000.01</v>
      </c>
      <c r="C133" s="14">
        <f t="shared" si="23"/>
        <v>3772.7699999999877</v>
      </c>
      <c r="D133" s="14">
        <f t="shared" si="26"/>
        <v>3773</v>
      </c>
      <c r="E133" s="14">
        <f t="shared" si="27"/>
        <v>2573</v>
      </c>
      <c r="F133" s="13">
        <f t="shared" ref="F133:F156" si="28">IF(MOD(D133*0.591,1)&lt;=0.5,ROUNDDOWN(D133*0.591,0),ROUNDUP(D133*0.591,0))</f>
        <v>2230</v>
      </c>
      <c r="G133" s="17">
        <f t="shared" si="22"/>
        <v>4151</v>
      </c>
    </row>
    <row r="134" spans="1:7" x14ac:dyDescent="0.25">
      <c r="A134" s="14">
        <f t="shared" si="24"/>
        <v>1330000</v>
      </c>
      <c r="B134" s="14">
        <f t="shared" si="25"/>
        <v>1320000.01</v>
      </c>
      <c r="C134" s="14">
        <f t="shared" si="23"/>
        <v>3791.4699999999875</v>
      </c>
      <c r="D134" s="14">
        <f t="shared" si="26"/>
        <v>3792</v>
      </c>
      <c r="E134" s="14">
        <f t="shared" si="27"/>
        <v>2586</v>
      </c>
      <c r="F134" s="13">
        <f t="shared" si="28"/>
        <v>2241</v>
      </c>
      <c r="G134" s="17">
        <f t="shared" si="22"/>
        <v>4171</v>
      </c>
    </row>
    <row r="135" spans="1:7" x14ac:dyDescent="0.25">
      <c r="A135" s="14">
        <f t="shared" si="24"/>
        <v>1340000</v>
      </c>
      <c r="B135" s="14">
        <f t="shared" si="25"/>
        <v>1330000.01</v>
      </c>
      <c r="C135" s="14">
        <f t="shared" si="23"/>
        <v>3810.1699999999873</v>
      </c>
      <c r="D135" s="14">
        <f t="shared" si="26"/>
        <v>3811</v>
      </c>
      <c r="E135" s="14">
        <f t="shared" si="27"/>
        <v>2599</v>
      </c>
      <c r="F135" s="13">
        <f t="shared" si="28"/>
        <v>2252</v>
      </c>
      <c r="G135" s="17">
        <f t="shared" si="22"/>
        <v>4192</v>
      </c>
    </row>
    <row r="136" spans="1:7" x14ac:dyDescent="0.25">
      <c r="A136" s="14">
        <f t="shared" si="24"/>
        <v>1350000</v>
      </c>
      <c r="B136" s="14">
        <f t="shared" si="25"/>
        <v>1340000.01</v>
      </c>
      <c r="C136" s="14">
        <f t="shared" si="23"/>
        <v>3828.8699999999872</v>
      </c>
      <c r="D136" s="14">
        <f t="shared" si="26"/>
        <v>3829</v>
      </c>
      <c r="E136" s="14">
        <f t="shared" si="27"/>
        <v>2611</v>
      </c>
      <c r="F136" s="13">
        <f t="shared" si="28"/>
        <v>2263</v>
      </c>
      <c r="G136" s="17">
        <f t="shared" si="22"/>
        <v>4212</v>
      </c>
    </row>
    <row r="137" spans="1:7" x14ac:dyDescent="0.25">
      <c r="A137" s="14">
        <f t="shared" si="24"/>
        <v>1360000</v>
      </c>
      <c r="B137" s="14">
        <f t="shared" si="25"/>
        <v>1350000.01</v>
      </c>
      <c r="C137" s="14">
        <f t="shared" si="23"/>
        <v>3847.569999999987</v>
      </c>
      <c r="D137" s="14">
        <f t="shared" si="26"/>
        <v>3848</v>
      </c>
      <c r="E137" s="14">
        <f t="shared" si="27"/>
        <v>2624</v>
      </c>
      <c r="F137" s="13">
        <f t="shared" si="28"/>
        <v>2274</v>
      </c>
      <c r="G137" s="17">
        <f t="shared" si="22"/>
        <v>4233</v>
      </c>
    </row>
    <row r="138" spans="1:7" x14ac:dyDescent="0.25">
      <c r="A138" s="14">
        <f t="shared" si="24"/>
        <v>1370000</v>
      </c>
      <c r="B138" s="14">
        <f t="shared" si="25"/>
        <v>1360000.01</v>
      </c>
      <c r="C138" s="14">
        <f t="shared" si="23"/>
        <v>3866.2699999999868</v>
      </c>
      <c r="D138" s="14">
        <f t="shared" si="26"/>
        <v>3867</v>
      </c>
      <c r="E138" s="14">
        <f t="shared" si="27"/>
        <v>2637</v>
      </c>
      <c r="F138" s="13">
        <f t="shared" si="28"/>
        <v>2285</v>
      </c>
      <c r="G138" s="17">
        <f t="shared" si="22"/>
        <v>4253</v>
      </c>
    </row>
    <row r="139" spans="1:7" x14ac:dyDescent="0.25">
      <c r="A139" s="14">
        <f t="shared" si="24"/>
        <v>1380000</v>
      </c>
      <c r="B139" s="14">
        <f t="shared" si="25"/>
        <v>1370000.01</v>
      </c>
      <c r="C139" s="14">
        <f t="shared" si="23"/>
        <v>3884.9699999999866</v>
      </c>
      <c r="D139" s="14">
        <f t="shared" si="26"/>
        <v>3885</v>
      </c>
      <c r="E139" s="14">
        <f t="shared" si="27"/>
        <v>2650</v>
      </c>
      <c r="F139" s="13">
        <f t="shared" si="28"/>
        <v>2296</v>
      </c>
      <c r="G139" s="17">
        <f t="shared" si="22"/>
        <v>4274</v>
      </c>
    </row>
    <row r="140" spans="1:7" x14ac:dyDescent="0.25">
      <c r="A140" s="14">
        <f t="shared" si="24"/>
        <v>1390000</v>
      </c>
      <c r="B140" s="14">
        <f t="shared" si="25"/>
        <v>1380000.01</v>
      </c>
      <c r="C140" s="14">
        <f t="shared" si="23"/>
        <v>3903.6699999999864</v>
      </c>
      <c r="D140" s="14">
        <f t="shared" si="26"/>
        <v>3904</v>
      </c>
      <c r="E140" s="14">
        <f t="shared" si="27"/>
        <v>2663</v>
      </c>
      <c r="F140" s="13">
        <f t="shared" si="28"/>
        <v>2307</v>
      </c>
      <c r="G140" s="17">
        <f t="shared" si="22"/>
        <v>4295</v>
      </c>
    </row>
    <row r="141" spans="1:7" x14ac:dyDescent="0.25">
      <c r="A141" s="14">
        <f t="shared" si="24"/>
        <v>1400000</v>
      </c>
      <c r="B141" s="14">
        <f t="shared" si="25"/>
        <v>1390000.01</v>
      </c>
      <c r="C141" s="14">
        <f t="shared" si="23"/>
        <v>3922.3699999999862</v>
      </c>
      <c r="D141" s="14">
        <f t="shared" si="26"/>
        <v>3923</v>
      </c>
      <c r="E141" s="14">
        <f t="shared" si="27"/>
        <v>2675</v>
      </c>
      <c r="F141" s="13">
        <f t="shared" si="28"/>
        <v>2318</v>
      </c>
      <c r="G141" s="17">
        <f t="shared" si="22"/>
        <v>4315</v>
      </c>
    </row>
    <row r="142" spans="1:7" x14ac:dyDescent="0.25">
      <c r="A142" s="14">
        <f t="shared" si="24"/>
        <v>1410000</v>
      </c>
      <c r="B142" s="14">
        <f t="shared" si="25"/>
        <v>1400000.01</v>
      </c>
      <c r="C142" s="14">
        <f t="shared" si="23"/>
        <v>3941.0699999999861</v>
      </c>
      <c r="D142" s="14">
        <f t="shared" si="26"/>
        <v>3942</v>
      </c>
      <c r="E142" s="14">
        <f t="shared" si="27"/>
        <v>2688</v>
      </c>
      <c r="F142" s="13">
        <f t="shared" si="28"/>
        <v>2330</v>
      </c>
      <c r="G142" s="17">
        <f t="shared" si="22"/>
        <v>4336</v>
      </c>
    </row>
    <row r="143" spans="1:7" x14ac:dyDescent="0.25">
      <c r="A143" s="14">
        <f t="shared" si="24"/>
        <v>1420000</v>
      </c>
      <c r="B143" s="14">
        <f t="shared" si="25"/>
        <v>1410000.01</v>
      </c>
      <c r="C143" s="14">
        <f t="shared" si="23"/>
        <v>3959.7699999999859</v>
      </c>
      <c r="D143" s="14">
        <f t="shared" si="26"/>
        <v>3960</v>
      </c>
      <c r="E143" s="14">
        <f t="shared" si="27"/>
        <v>2701</v>
      </c>
      <c r="F143" s="13">
        <f t="shared" si="28"/>
        <v>2340</v>
      </c>
      <c r="G143" s="17">
        <f t="shared" si="22"/>
        <v>4356</v>
      </c>
    </row>
    <row r="144" spans="1:7" x14ac:dyDescent="0.25">
      <c r="A144" s="14">
        <f t="shared" si="24"/>
        <v>1430000</v>
      </c>
      <c r="B144" s="14">
        <f t="shared" si="25"/>
        <v>1420000.01</v>
      </c>
      <c r="C144" s="14">
        <f t="shared" si="23"/>
        <v>3978.4699999999857</v>
      </c>
      <c r="D144" s="14">
        <f t="shared" si="26"/>
        <v>3979</v>
      </c>
      <c r="E144" s="14">
        <f t="shared" si="27"/>
        <v>2714</v>
      </c>
      <c r="F144" s="13">
        <f t="shared" si="28"/>
        <v>2352</v>
      </c>
      <c r="G144" s="17">
        <f t="shared" si="22"/>
        <v>4377</v>
      </c>
    </row>
    <row r="145" spans="1:7" x14ac:dyDescent="0.25">
      <c r="A145" s="14">
        <f t="shared" si="24"/>
        <v>1440000</v>
      </c>
      <c r="B145" s="14">
        <f t="shared" si="25"/>
        <v>1430000.01</v>
      </c>
      <c r="C145" s="14">
        <f t="shared" si="23"/>
        <v>3997.1699999999855</v>
      </c>
      <c r="D145" s="14">
        <f t="shared" si="26"/>
        <v>3998</v>
      </c>
      <c r="E145" s="14">
        <f t="shared" si="27"/>
        <v>2727</v>
      </c>
      <c r="F145" s="13">
        <f t="shared" si="28"/>
        <v>2363</v>
      </c>
      <c r="G145" s="17">
        <f t="shared" si="22"/>
        <v>4397</v>
      </c>
    </row>
    <row r="146" spans="1:7" x14ac:dyDescent="0.25">
      <c r="A146" s="14">
        <f t="shared" si="24"/>
        <v>1450000</v>
      </c>
      <c r="B146" s="14">
        <f t="shared" si="25"/>
        <v>1440000.01</v>
      </c>
      <c r="C146" s="14">
        <f t="shared" si="23"/>
        <v>4015.8699999999853</v>
      </c>
      <c r="D146" s="14">
        <f t="shared" si="26"/>
        <v>4016</v>
      </c>
      <c r="E146" s="14">
        <f t="shared" si="27"/>
        <v>2739</v>
      </c>
      <c r="F146" s="13">
        <f t="shared" si="28"/>
        <v>2373</v>
      </c>
      <c r="G146" s="17">
        <f t="shared" si="22"/>
        <v>4418</v>
      </c>
    </row>
    <row r="147" spans="1:7" x14ac:dyDescent="0.25">
      <c r="A147" s="14">
        <f t="shared" si="24"/>
        <v>1460000</v>
      </c>
      <c r="B147" s="14">
        <f t="shared" si="25"/>
        <v>1450000.01</v>
      </c>
      <c r="C147" s="14">
        <f t="shared" si="23"/>
        <v>4034.5699999999852</v>
      </c>
      <c r="D147" s="14">
        <f t="shared" si="26"/>
        <v>4035</v>
      </c>
      <c r="E147" s="14">
        <f t="shared" si="27"/>
        <v>2752</v>
      </c>
      <c r="F147" s="13">
        <f t="shared" si="28"/>
        <v>2385</v>
      </c>
      <c r="G147" s="17">
        <f t="shared" si="22"/>
        <v>4439</v>
      </c>
    </row>
    <row r="148" spans="1:7" x14ac:dyDescent="0.25">
      <c r="A148" s="14">
        <f t="shared" si="24"/>
        <v>1470000</v>
      </c>
      <c r="B148" s="14">
        <f t="shared" si="25"/>
        <v>1460000.01</v>
      </c>
      <c r="C148" s="14">
        <f t="shared" si="23"/>
        <v>4053.269999999985</v>
      </c>
      <c r="D148" s="14">
        <f t="shared" si="26"/>
        <v>4054</v>
      </c>
      <c r="E148" s="14">
        <f t="shared" si="27"/>
        <v>2765</v>
      </c>
      <c r="F148" s="13">
        <f t="shared" si="28"/>
        <v>2396</v>
      </c>
      <c r="G148" s="17">
        <f t="shared" si="22"/>
        <v>4459</v>
      </c>
    </row>
    <row r="149" spans="1:7" x14ac:dyDescent="0.25">
      <c r="A149" s="14">
        <f t="shared" si="24"/>
        <v>1480000</v>
      </c>
      <c r="B149" s="14">
        <f t="shared" si="25"/>
        <v>1470000.01</v>
      </c>
      <c r="C149" s="14">
        <f t="shared" si="23"/>
        <v>4071.9699999999848</v>
      </c>
      <c r="D149" s="14">
        <f t="shared" si="26"/>
        <v>4072</v>
      </c>
      <c r="E149" s="14">
        <f t="shared" si="27"/>
        <v>2777</v>
      </c>
      <c r="F149" s="13">
        <f t="shared" si="28"/>
        <v>2407</v>
      </c>
      <c r="G149" s="17">
        <f t="shared" si="22"/>
        <v>4480</v>
      </c>
    </row>
    <row r="150" spans="1:7" x14ac:dyDescent="0.25">
      <c r="A150" s="14">
        <f t="shared" si="24"/>
        <v>1490000</v>
      </c>
      <c r="B150" s="14">
        <f t="shared" si="25"/>
        <v>1480000.01</v>
      </c>
      <c r="C150" s="14">
        <f t="shared" si="23"/>
        <v>4090.6699999999846</v>
      </c>
      <c r="D150" s="14">
        <f t="shared" si="26"/>
        <v>4091</v>
      </c>
      <c r="E150" s="14">
        <f t="shared" si="27"/>
        <v>2790</v>
      </c>
      <c r="F150" s="13">
        <f t="shared" si="28"/>
        <v>2418</v>
      </c>
      <c r="G150" s="17">
        <f t="shared" si="22"/>
        <v>4500</v>
      </c>
    </row>
    <row r="151" spans="1:7" x14ac:dyDescent="0.25">
      <c r="A151" s="14">
        <f t="shared" si="24"/>
        <v>1500000</v>
      </c>
      <c r="B151" s="14">
        <f t="shared" si="25"/>
        <v>1490000.01</v>
      </c>
      <c r="C151" s="14">
        <f t="shared" si="23"/>
        <v>4109.3699999999844</v>
      </c>
      <c r="D151" s="14">
        <f t="shared" si="26"/>
        <v>4110</v>
      </c>
      <c r="E151" s="14">
        <f t="shared" si="27"/>
        <v>2803</v>
      </c>
      <c r="F151" s="13">
        <f t="shared" si="28"/>
        <v>2429</v>
      </c>
      <c r="G151" s="17">
        <f t="shared" si="22"/>
        <v>4521</v>
      </c>
    </row>
    <row r="152" spans="1:7" x14ac:dyDescent="0.25">
      <c r="A152" s="14">
        <f t="shared" si="24"/>
        <v>1510000</v>
      </c>
      <c r="B152" s="14">
        <f t="shared" si="25"/>
        <v>1500000.01</v>
      </c>
      <c r="C152" s="14">
        <f t="shared" si="23"/>
        <v>4128.0699999999842</v>
      </c>
      <c r="D152" s="14">
        <f t="shared" si="26"/>
        <v>4129</v>
      </c>
      <c r="E152" s="14">
        <f t="shared" si="27"/>
        <v>2816</v>
      </c>
      <c r="F152" s="13">
        <f t="shared" si="28"/>
        <v>2440</v>
      </c>
      <c r="G152" s="17">
        <f t="shared" si="22"/>
        <v>4541</v>
      </c>
    </row>
    <row r="153" spans="1:7" x14ac:dyDescent="0.25">
      <c r="A153" s="14">
        <f t="shared" si="24"/>
        <v>1520000</v>
      </c>
      <c r="B153" s="14">
        <f t="shared" si="25"/>
        <v>1510000.01</v>
      </c>
      <c r="C153" s="14">
        <f t="shared" si="23"/>
        <v>4146.7699999999841</v>
      </c>
      <c r="D153" s="14">
        <f t="shared" si="26"/>
        <v>4147</v>
      </c>
      <c r="E153" s="14">
        <f t="shared" si="27"/>
        <v>2828</v>
      </c>
      <c r="F153" s="13">
        <f t="shared" si="28"/>
        <v>2451</v>
      </c>
      <c r="G153" s="17">
        <f t="shared" si="22"/>
        <v>4562</v>
      </c>
    </row>
    <row r="154" spans="1:7" x14ac:dyDescent="0.25">
      <c r="A154" s="14">
        <f t="shared" si="24"/>
        <v>1530000</v>
      </c>
      <c r="B154" s="14">
        <f t="shared" si="25"/>
        <v>1520000.01</v>
      </c>
      <c r="C154" s="14">
        <f t="shared" si="23"/>
        <v>4165.4699999999839</v>
      </c>
      <c r="D154" s="14">
        <f t="shared" si="26"/>
        <v>4166</v>
      </c>
      <c r="E154" s="14">
        <f t="shared" si="27"/>
        <v>2841</v>
      </c>
      <c r="F154" s="13">
        <f t="shared" si="28"/>
        <v>2462</v>
      </c>
      <c r="G154" s="17">
        <f t="shared" si="22"/>
        <v>4583</v>
      </c>
    </row>
    <row r="155" spans="1:7" x14ac:dyDescent="0.25">
      <c r="A155" s="14">
        <f t="shared" si="24"/>
        <v>1540000</v>
      </c>
      <c r="B155" s="14">
        <f t="shared" si="25"/>
        <v>1530000.01</v>
      </c>
      <c r="C155" s="14">
        <f t="shared" si="23"/>
        <v>4184.1699999999837</v>
      </c>
      <c r="D155" s="14">
        <f t="shared" si="26"/>
        <v>4185</v>
      </c>
      <c r="E155" s="14">
        <f t="shared" si="27"/>
        <v>2854</v>
      </c>
      <c r="F155" s="13">
        <f t="shared" si="28"/>
        <v>2473</v>
      </c>
      <c r="G155" s="17">
        <f t="shared" si="22"/>
        <v>4603</v>
      </c>
    </row>
    <row r="156" spans="1:7" x14ac:dyDescent="0.25">
      <c r="A156" s="14">
        <f t="shared" si="24"/>
        <v>1550000</v>
      </c>
      <c r="B156" s="14">
        <f t="shared" si="25"/>
        <v>1540000.01</v>
      </c>
      <c r="C156" s="14">
        <f t="shared" si="23"/>
        <v>4202.8699999999835</v>
      </c>
      <c r="D156" s="14">
        <f t="shared" si="26"/>
        <v>4203</v>
      </c>
      <c r="E156" s="14">
        <f t="shared" si="27"/>
        <v>2866</v>
      </c>
      <c r="F156" s="13">
        <f t="shared" si="28"/>
        <v>2484</v>
      </c>
      <c r="G156" s="17">
        <f t="shared" si="22"/>
        <v>4624</v>
      </c>
    </row>
    <row r="157" spans="1:7" x14ac:dyDescent="0.25">
      <c r="A157" s="14">
        <f t="shared" si="24"/>
        <v>1560000</v>
      </c>
      <c r="B157" s="14">
        <f t="shared" si="25"/>
        <v>1550000.01</v>
      </c>
      <c r="C157" s="17">
        <f t="shared" si="23"/>
        <v>4221.5699999999833</v>
      </c>
      <c r="D157" s="17">
        <f>ROUNDUP(C157,0)</f>
        <v>4222</v>
      </c>
      <c r="E157" s="17">
        <f>IF(MOD(D157*0.682,1)&lt;=0.5,ROUNDDOWN(D157*0.682,0),ROUNDUP(D157*0.682,0))</f>
        <v>2879</v>
      </c>
      <c r="F157" s="33">
        <f>IF(MOD(D157*0.591,1)&lt;=0.5,ROUNDDOWN(D157*0.591,0),ROUNDUP(D157*0.591,0))</f>
        <v>2495</v>
      </c>
      <c r="G157" s="17">
        <f>ROUNDUP(C157*1.1,0)</f>
        <v>4644</v>
      </c>
    </row>
  </sheetData>
  <sheetProtection password="9287" sheet="1" objects="1" scenarios="1"/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GFE</vt:lpstr>
      <vt:lpstr>CalcRates</vt:lpstr>
      <vt:lpstr>BasicFees</vt:lpstr>
      <vt:lpstr>FeeTable</vt:lpstr>
      <vt:lpstr>GFE!Print_Area</vt:lpstr>
    </vt:vector>
  </TitlesOfParts>
  <Company>The First American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Highland Title Agency</dc:title>
  <dc:creator>Highland Title Agency</dc:creator>
  <cp:lastModifiedBy>corro</cp:lastModifiedBy>
  <cp:lastPrinted>2012-04-23T03:14:54Z</cp:lastPrinted>
  <dcterms:created xsi:type="dcterms:W3CDTF">2011-12-05T22:52:04Z</dcterms:created>
  <dcterms:modified xsi:type="dcterms:W3CDTF">2016-06-06T22:32:36Z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</Properties>
</file>